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updateLinks="never" codeName="ThisWorkbook"/>
  <mc:AlternateContent xmlns:mc="http://schemas.openxmlformats.org/markup-compatibility/2006">
    <mc:Choice Requires="x15">
      <x15ac:absPath xmlns:x15ac="http://schemas.microsoft.com/office/spreadsheetml/2010/11/ac" url="https://motexjp.sharepoint.com/Shared Documents/2.販促提案/01.共通/価格・販売ルール/■購入申請書/00.共通申請書/"/>
    </mc:Choice>
  </mc:AlternateContent>
  <xr:revisionPtr revIDLastSave="1591" documentId="8_{07451B81-1A0A-4DF4-8E20-FA2A0A9B14DB}" xr6:coauthVersionLast="47" xr6:coauthVersionMax="47" xr10:uidLastSave="{138B0756-7468-450E-8030-953D9A1FACDD}"/>
  <workbookProtection workbookAlgorithmName="SHA-512" workbookHashValue="I5wO22TyueqaCXkAJ9bXMoeAv+aQEYl6FJR6NkDNgoPXBfAIFf3z79HiFuFjB30TDhEQk+GrwVimEcNohNRQWg==" workbookSaltValue="Z3+g+bb3Qjht0Ml4ItrQsQ==" workbookSpinCount="100000" lockStructure="1"/>
  <bookViews>
    <workbookView xWindow="-108" yWindow="-108" windowWidth="23256" windowHeight="13896" firstSheet="1" activeTab="1" xr2:uid="{372F89BE-62AF-416A-A1B9-D2825F807082}"/>
  </bookViews>
  <sheets>
    <sheet name="データシート（提供時非表示）" sheetId="25" state="hidden" r:id="rId1"/>
    <sheet name="LANSCOPE 申請書" sheetId="10" r:id="rId2"/>
    <sheet name="LANSCOPE 申請書記入例" sheetId="15" r:id="rId3"/>
    <sheet name="L2Blocker SARMS USBメモリ 申請書" sheetId="21" r:id="rId4"/>
    <sheet name="L2Blocker SARMS USBメモリ 申請書記入例" sheetId="23" r:id="rId5"/>
    <sheet name="フォーム一覧" sheetId="14" r:id="rId6"/>
    <sheet name="改訂履歴" sheetId="26" state="hidden" r:id="rId7"/>
    <sheet name=" LANSCOPE 申請書制御" sheetId="11" state="hidden" r:id="rId8"/>
    <sheet name=" LANSCOPE 申請書記入例の制御" sheetId="16" state="hidden" r:id="rId9"/>
    <sheet name="L2Blocker SARMS USBメモリ 申請書制御" sheetId="22" state="hidden" r:id="rId10"/>
    <sheet name="L2Blocker SARMS USBメモリ 申請書記入例制御" sheetId="24" state="hidden" r:id="rId11"/>
  </sheets>
  <definedNames>
    <definedName name="_xlnm.Print_Area" localSheetId="3">'L2Blocker SARMS USBメモリ 申請書'!$A$1:$D$133</definedName>
    <definedName name="_xlnm.Print_Area" localSheetId="4">'L2Blocker SARMS USBメモリ 申請書記入例'!$A$1:$D$76</definedName>
    <definedName name="_xlnm.Print_Area" localSheetId="1">'LANSCOPE 申請書'!$A$1:$D$124</definedName>
    <definedName name="_xlnm.Print_Area" localSheetId="2">'LANSCOPE 申請書記入例'!$A$1:$D$77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2" i="15" l="1"/>
  <c r="K71" i="15"/>
  <c r="K70" i="15"/>
  <c r="K69" i="15"/>
  <c r="K68" i="15"/>
  <c r="K67" i="15"/>
  <c r="D67" i="15" s="1"/>
  <c r="K66" i="15"/>
  <c r="K65" i="15"/>
  <c r="K64" i="15"/>
  <c r="K63" i="15"/>
  <c r="K62" i="15"/>
  <c r="K61" i="15"/>
  <c r="K60" i="15"/>
  <c r="K59" i="15"/>
  <c r="K58" i="15"/>
  <c r="K57" i="15"/>
  <c r="K56" i="15"/>
  <c r="D56" i="15" s="1"/>
  <c r="K55" i="15"/>
  <c r="K54" i="15"/>
  <c r="K53" i="15"/>
  <c r="K52" i="15"/>
  <c r="K51" i="15"/>
  <c r="K50" i="15"/>
  <c r="K49" i="15"/>
  <c r="K48" i="15"/>
  <c r="K47" i="15"/>
  <c r="K46" i="15"/>
  <c r="K45" i="15"/>
  <c r="K44" i="15"/>
  <c r="K43" i="15"/>
  <c r="K42" i="15"/>
  <c r="K41" i="15"/>
  <c r="K40" i="15"/>
  <c r="K39" i="15"/>
  <c r="J110" i="10"/>
  <c r="J109" i="10"/>
  <c r="J108" i="10"/>
  <c r="J107" i="10"/>
  <c r="J106" i="10"/>
  <c r="J105" i="10"/>
  <c r="D105" i="10" s="1"/>
  <c r="J104" i="10"/>
  <c r="J103" i="10"/>
  <c r="J102" i="10"/>
  <c r="J101" i="10"/>
  <c r="J100" i="10"/>
  <c r="J99" i="10"/>
  <c r="J98" i="10"/>
  <c r="J97" i="10"/>
  <c r="J96" i="10"/>
  <c r="J95" i="10"/>
  <c r="J94" i="10"/>
  <c r="J93" i="10"/>
  <c r="J92" i="10"/>
  <c r="J91" i="10"/>
  <c r="J90" i="10"/>
  <c r="J89" i="10"/>
  <c r="J88" i="10"/>
  <c r="J87" i="10"/>
  <c r="J86" i="10"/>
  <c r="J84" i="10"/>
  <c r="J83" i="10"/>
  <c r="J82" i="10"/>
  <c r="J81" i="10"/>
  <c r="J80" i="10"/>
  <c r="J79" i="10"/>
  <c r="J78" i="10"/>
  <c r="J77" i="10"/>
  <c r="J76" i="10"/>
  <c r="J75" i="10"/>
  <c r="J74" i="10"/>
  <c r="J73" i="10"/>
  <c r="J72" i="10"/>
  <c r="J71" i="10"/>
  <c r="J70" i="10"/>
  <c r="D70" i="10" s="1"/>
  <c r="J69" i="10"/>
  <c r="J68" i="10"/>
  <c r="J67" i="10"/>
  <c r="J66" i="10"/>
  <c r="J65" i="10"/>
  <c r="J64" i="10"/>
  <c r="J85" i="10"/>
  <c r="D85" i="10" s="1"/>
  <c r="D45" i="15"/>
  <c r="H71" i="23"/>
  <c r="H70" i="23"/>
  <c r="H69" i="23"/>
  <c r="H68" i="23"/>
  <c r="H67" i="23"/>
  <c r="H66" i="23"/>
  <c r="D66" i="23" s="1"/>
  <c r="H65" i="23"/>
  <c r="H64" i="23"/>
  <c r="H63" i="23"/>
  <c r="H62" i="23"/>
  <c r="H60" i="23"/>
  <c r="H59" i="23"/>
  <c r="H58" i="23"/>
  <c r="H57" i="23"/>
  <c r="H56" i="23"/>
  <c r="H55" i="23"/>
  <c r="D55" i="23" s="1"/>
  <c r="H54" i="23"/>
  <c r="H53" i="23"/>
  <c r="H52" i="23"/>
  <c r="H51" i="23"/>
  <c r="H49" i="23"/>
  <c r="H48" i="23"/>
  <c r="H47" i="23"/>
  <c r="H46" i="23"/>
  <c r="H45" i="23"/>
  <c r="H44" i="23"/>
  <c r="D44" i="23" s="1"/>
  <c r="H43" i="23"/>
  <c r="H42" i="23"/>
  <c r="H41" i="23"/>
  <c r="H40" i="23"/>
  <c r="H31" i="23"/>
  <c r="H30" i="23"/>
  <c r="H29" i="23"/>
  <c r="H28" i="23"/>
  <c r="H27" i="23"/>
  <c r="H26" i="23"/>
  <c r="H25" i="23"/>
  <c r="D25" i="23" s="1"/>
  <c r="H24" i="23"/>
  <c r="H23" i="23"/>
  <c r="H22" i="23"/>
  <c r="H21" i="23"/>
  <c r="H20" i="23"/>
  <c r="H19" i="23"/>
  <c r="H18" i="23"/>
  <c r="H17" i="23"/>
  <c r="H16" i="23"/>
  <c r="H15" i="23"/>
  <c r="H14" i="23"/>
  <c r="H13" i="23"/>
  <c r="D13" i="23" s="1"/>
  <c r="H12" i="23"/>
  <c r="H11" i="23"/>
  <c r="H10" i="23"/>
  <c r="H9" i="23"/>
  <c r="H8" i="23"/>
  <c r="H7" i="23"/>
  <c r="H6" i="23"/>
  <c r="F31" i="21"/>
  <c r="I42" i="15"/>
  <c r="I45" i="15"/>
  <c r="J5" i="15"/>
  <c r="J6" i="15"/>
  <c r="C45" i="16"/>
  <c r="C44" i="16"/>
  <c r="J114" i="10"/>
  <c r="J113" i="10"/>
  <c r="J112" i="10"/>
  <c r="J111" i="10"/>
  <c r="H25" i="10"/>
  <c r="H28" i="10" l="1"/>
  <c r="C46" i="11"/>
  <c r="C113" i="16"/>
  <c r="C112" i="16"/>
  <c r="C73" i="16"/>
  <c r="C72" i="16"/>
  <c r="C41" i="16"/>
  <c r="C40" i="16"/>
  <c r="D1" i="23"/>
  <c r="D1" i="15"/>
  <c r="F6" i="15"/>
  <c r="F32" i="15"/>
  <c r="F36" i="15"/>
  <c r="E2" i="16"/>
  <c r="H63" i="15" s="1"/>
  <c r="E2" i="11"/>
  <c r="H75" i="10" s="1"/>
  <c r="C33" i="16"/>
  <c r="C32" i="16"/>
  <c r="C65" i="16"/>
  <c r="C64" i="16"/>
  <c r="C105" i="16"/>
  <c r="C104" i="16"/>
  <c r="GM34" i="11"/>
  <c r="GL34" i="11"/>
  <c r="GK34" i="11"/>
  <c r="GJ34" i="11"/>
  <c r="GI34" i="11"/>
  <c r="GH34" i="11"/>
  <c r="GG34" i="11"/>
  <c r="GF34" i="11"/>
  <c r="GE34" i="11"/>
  <c r="GD34" i="11"/>
  <c r="GC34" i="11"/>
  <c r="GB34" i="11"/>
  <c r="GA34" i="11"/>
  <c r="FZ34" i="11"/>
  <c r="FY34" i="11"/>
  <c r="FX34" i="11"/>
  <c r="FW34" i="11"/>
  <c r="FV34" i="11"/>
  <c r="FU34" i="11"/>
  <c r="FT34" i="11"/>
  <c r="FS34" i="11"/>
  <c r="FR34" i="11"/>
  <c r="FQ34" i="11"/>
  <c r="FP34" i="11"/>
  <c r="FO34" i="11"/>
  <c r="FN34" i="11"/>
  <c r="FM34" i="11"/>
  <c r="FL34" i="11"/>
  <c r="FK34" i="11"/>
  <c r="FJ34" i="11"/>
  <c r="FI34" i="11"/>
  <c r="FH34" i="11"/>
  <c r="FG34" i="11"/>
  <c r="FF34" i="11"/>
  <c r="FE34" i="11"/>
  <c r="FD34" i="11"/>
  <c r="FC34" i="11"/>
  <c r="FB34" i="11"/>
  <c r="FA34" i="11"/>
  <c r="EZ34" i="11"/>
  <c r="EY34" i="11"/>
  <c r="EX34" i="11"/>
  <c r="EW34" i="11"/>
  <c r="EV34" i="11"/>
  <c r="EU34" i="11"/>
  <c r="ET34" i="11"/>
  <c r="ES34" i="11"/>
  <c r="ER34" i="11"/>
  <c r="EQ34" i="11"/>
  <c r="EP34" i="11"/>
  <c r="EO34" i="11"/>
  <c r="EN34" i="11"/>
  <c r="EM34" i="11"/>
  <c r="EL34" i="11"/>
  <c r="EK34" i="11"/>
  <c r="EJ34" i="11"/>
  <c r="EI34" i="11"/>
  <c r="EH34" i="11"/>
  <c r="EG34" i="11"/>
  <c r="EF34" i="11"/>
  <c r="EE34" i="11"/>
  <c r="ED34" i="11"/>
  <c r="EC34" i="11"/>
  <c r="EB34" i="11"/>
  <c r="EA34" i="11"/>
  <c r="DZ34" i="11"/>
  <c r="DY34" i="11"/>
  <c r="DX34" i="11"/>
  <c r="DW34" i="11"/>
  <c r="DV34" i="11"/>
  <c r="GM33" i="11"/>
  <c r="GL33" i="11"/>
  <c r="GK33" i="11"/>
  <c r="GJ33" i="11"/>
  <c r="GI33" i="11"/>
  <c r="GH33" i="11"/>
  <c r="GG33" i="11"/>
  <c r="GF33" i="11"/>
  <c r="GE33" i="11"/>
  <c r="GD33" i="11"/>
  <c r="GC33" i="11"/>
  <c r="GB33" i="11"/>
  <c r="GA33" i="11"/>
  <c r="FZ33" i="11"/>
  <c r="FY33" i="11"/>
  <c r="FX33" i="11"/>
  <c r="FW33" i="11"/>
  <c r="FV33" i="11"/>
  <c r="FU33" i="11"/>
  <c r="FT33" i="11"/>
  <c r="FS33" i="11"/>
  <c r="FR33" i="11"/>
  <c r="FQ33" i="11"/>
  <c r="FP33" i="11"/>
  <c r="FO33" i="11"/>
  <c r="FN33" i="11"/>
  <c r="FM33" i="11"/>
  <c r="FL33" i="11"/>
  <c r="FK33" i="11"/>
  <c r="FJ33" i="11"/>
  <c r="FI33" i="11"/>
  <c r="FH33" i="11"/>
  <c r="FG33" i="11"/>
  <c r="FF33" i="11"/>
  <c r="FE33" i="11"/>
  <c r="FD33" i="11"/>
  <c r="FC33" i="11"/>
  <c r="FB33" i="11"/>
  <c r="FA33" i="11"/>
  <c r="EZ33" i="11"/>
  <c r="EY33" i="11"/>
  <c r="EX33" i="11"/>
  <c r="EW33" i="11"/>
  <c r="EV33" i="11"/>
  <c r="EU33" i="11"/>
  <c r="ET33" i="11"/>
  <c r="ES33" i="11"/>
  <c r="ER33" i="11"/>
  <c r="EQ33" i="11"/>
  <c r="EP33" i="11"/>
  <c r="EO33" i="11"/>
  <c r="EN33" i="11"/>
  <c r="EM33" i="11"/>
  <c r="EM18" i="11" s="1"/>
  <c r="EL33" i="11"/>
  <c r="EK33" i="11"/>
  <c r="EJ33" i="11"/>
  <c r="EI33" i="11"/>
  <c r="EH33" i="11"/>
  <c r="EG33" i="11"/>
  <c r="EF33" i="11"/>
  <c r="EE33" i="11"/>
  <c r="ED33" i="11"/>
  <c r="EC33" i="11"/>
  <c r="EB33" i="11"/>
  <c r="EA33" i="11"/>
  <c r="EA18" i="11" s="1"/>
  <c r="DZ33" i="11"/>
  <c r="DY33" i="11"/>
  <c r="DX33" i="11"/>
  <c r="DW33" i="11"/>
  <c r="DV33" i="11"/>
  <c r="C65" i="11"/>
  <c r="C66" i="11"/>
  <c r="C34" i="11"/>
  <c r="C33" i="11"/>
  <c r="C36" i="10"/>
  <c r="BO2" i="25"/>
  <c r="BN2" i="25"/>
  <c r="BM2" i="25"/>
  <c r="BL2" i="25"/>
  <c r="DW19" i="11"/>
  <c r="DX19" i="11"/>
  <c r="DY19" i="11"/>
  <c r="DZ19" i="11"/>
  <c r="EA19" i="11"/>
  <c r="EB19" i="11"/>
  <c r="EC19" i="11"/>
  <c r="ED19" i="11"/>
  <c r="EE19" i="11"/>
  <c r="EF19" i="11"/>
  <c r="EF18" i="11" s="1"/>
  <c r="EG19" i="11"/>
  <c r="EH19" i="11"/>
  <c r="EI19" i="11"/>
  <c r="EJ19" i="11"/>
  <c r="EK19" i="11"/>
  <c r="EL19" i="11"/>
  <c r="EM19" i="11"/>
  <c r="EN19" i="11"/>
  <c r="EO19" i="11"/>
  <c r="EP19" i="11"/>
  <c r="EQ19" i="11"/>
  <c r="ER19" i="11"/>
  <c r="ES19" i="11"/>
  <c r="ET19" i="11"/>
  <c r="EU19" i="11"/>
  <c r="EV19" i="11"/>
  <c r="EW19" i="11"/>
  <c r="EX19" i="11"/>
  <c r="EY19" i="11"/>
  <c r="EZ19" i="11"/>
  <c r="FA19" i="11"/>
  <c r="FB19" i="11"/>
  <c r="FC19" i="11"/>
  <c r="FD19" i="11"/>
  <c r="FE19" i="11"/>
  <c r="FF19" i="11"/>
  <c r="FG19" i="11"/>
  <c r="FH19" i="11"/>
  <c r="FI19" i="11"/>
  <c r="FJ19" i="11"/>
  <c r="FK19" i="11"/>
  <c r="FL19" i="11"/>
  <c r="FM19" i="11"/>
  <c r="FN19" i="11"/>
  <c r="FO19" i="11"/>
  <c r="FP19" i="11"/>
  <c r="FQ19" i="11"/>
  <c r="FR19" i="11"/>
  <c r="FS19" i="11"/>
  <c r="FT19" i="11"/>
  <c r="FU19" i="11"/>
  <c r="FV19" i="11"/>
  <c r="FW19" i="11"/>
  <c r="FX19" i="11"/>
  <c r="FY19" i="11"/>
  <c r="FZ19" i="11"/>
  <c r="GA19" i="11"/>
  <c r="GB19" i="11"/>
  <c r="GC19" i="11"/>
  <c r="GD19" i="11"/>
  <c r="GE19" i="11"/>
  <c r="GF19" i="11"/>
  <c r="GG19" i="11"/>
  <c r="GH19" i="11"/>
  <c r="GI19" i="11"/>
  <c r="GJ19" i="11"/>
  <c r="GK19" i="11"/>
  <c r="GL19" i="11"/>
  <c r="GM19" i="11"/>
  <c r="DW20" i="11"/>
  <c r="DW18" i="11" s="1"/>
  <c r="DX20" i="11"/>
  <c r="DY20" i="11"/>
  <c r="DZ20" i="11"/>
  <c r="EA20" i="11"/>
  <c r="EB20" i="11"/>
  <c r="EC20" i="11"/>
  <c r="ED20" i="11"/>
  <c r="EE20" i="11"/>
  <c r="EF20" i="11"/>
  <c r="EG20" i="11"/>
  <c r="EH20" i="11"/>
  <c r="EI20" i="11"/>
  <c r="EI18" i="11" s="1"/>
  <c r="EJ20" i="11"/>
  <c r="EK20" i="11"/>
  <c r="EL20" i="11"/>
  <c r="EM20" i="11"/>
  <c r="EN20" i="11"/>
  <c r="EO20" i="11"/>
  <c r="EP20" i="11"/>
  <c r="EQ20" i="11"/>
  <c r="ER20" i="11"/>
  <c r="ES20" i="11"/>
  <c r="ET20" i="11"/>
  <c r="EU20" i="11"/>
  <c r="EV20" i="11"/>
  <c r="EW20" i="11"/>
  <c r="EX20" i="11"/>
  <c r="EY20" i="11"/>
  <c r="EZ20" i="11"/>
  <c r="FA20" i="11"/>
  <c r="FB20" i="11"/>
  <c r="FC20" i="11"/>
  <c r="FD20" i="11"/>
  <c r="FE20" i="11"/>
  <c r="FF20" i="11"/>
  <c r="FG20" i="11"/>
  <c r="FH20" i="11"/>
  <c r="FI20" i="11"/>
  <c r="FJ20" i="11"/>
  <c r="FK20" i="11"/>
  <c r="FL20" i="11"/>
  <c r="FM20" i="11"/>
  <c r="FN20" i="11"/>
  <c r="FO20" i="11"/>
  <c r="FP20" i="11"/>
  <c r="FQ20" i="11"/>
  <c r="FR20" i="11"/>
  <c r="FS20" i="11"/>
  <c r="FT20" i="11"/>
  <c r="FU20" i="11"/>
  <c r="FV20" i="11"/>
  <c r="FW20" i="11"/>
  <c r="FX20" i="11"/>
  <c r="FY20" i="11"/>
  <c r="FZ20" i="11"/>
  <c r="GA20" i="11"/>
  <c r="GB20" i="11"/>
  <c r="GC20" i="11"/>
  <c r="GD20" i="11"/>
  <c r="GE20" i="11"/>
  <c r="GF20" i="11"/>
  <c r="GG20" i="11"/>
  <c r="GH20" i="11"/>
  <c r="GI20" i="11"/>
  <c r="GJ20" i="11"/>
  <c r="GK20" i="11"/>
  <c r="GL20" i="11"/>
  <c r="GM20" i="11"/>
  <c r="DW21" i="11"/>
  <c r="DX21" i="11"/>
  <c r="DY21" i="11"/>
  <c r="DZ21" i="11"/>
  <c r="DZ18" i="11" s="1"/>
  <c r="EA21" i="11"/>
  <c r="EB21" i="11"/>
  <c r="EC21" i="11"/>
  <c r="ED21" i="11"/>
  <c r="EE21" i="11"/>
  <c r="EF21" i="11"/>
  <c r="EG21" i="11"/>
  <c r="EH21" i="11"/>
  <c r="EI21" i="11"/>
  <c r="EJ21" i="11"/>
  <c r="EK21" i="11"/>
  <c r="EL21" i="11"/>
  <c r="EL18" i="11" s="1"/>
  <c r="EM21" i="11"/>
  <c r="EN21" i="11"/>
  <c r="EO21" i="11"/>
  <c r="EP21" i="11"/>
  <c r="EQ21" i="11"/>
  <c r="ER21" i="11"/>
  <c r="ES21" i="11"/>
  <c r="ET21" i="11"/>
  <c r="EU21" i="11"/>
  <c r="EV21" i="11"/>
  <c r="EW21" i="11"/>
  <c r="EX21" i="11"/>
  <c r="EY21" i="11"/>
  <c r="EZ21" i="11"/>
  <c r="FA21" i="11"/>
  <c r="FB21" i="11"/>
  <c r="FC21" i="11"/>
  <c r="FD21" i="11"/>
  <c r="FE21" i="11"/>
  <c r="FF21" i="11"/>
  <c r="FG21" i="11"/>
  <c r="FH21" i="11"/>
  <c r="FI21" i="11"/>
  <c r="FJ21" i="11"/>
  <c r="FK21" i="11"/>
  <c r="FL21" i="11"/>
  <c r="FM21" i="11"/>
  <c r="FN21" i="11"/>
  <c r="FO21" i="11"/>
  <c r="FP21" i="11"/>
  <c r="FQ21" i="11"/>
  <c r="FR21" i="11"/>
  <c r="FS21" i="11"/>
  <c r="FT21" i="11"/>
  <c r="FU21" i="11"/>
  <c r="FV21" i="11"/>
  <c r="FW21" i="11"/>
  <c r="FX21" i="11"/>
  <c r="FY21" i="11"/>
  <c r="FZ21" i="11"/>
  <c r="GA21" i="11"/>
  <c r="GB21" i="11"/>
  <c r="GC21" i="11"/>
  <c r="GD21" i="11"/>
  <c r="GE21" i="11"/>
  <c r="GF21" i="11"/>
  <c r="GG21" i="11"/>
  <c r="GH21" i="11"/>
  <c r="GI21" i="11"/>
  <c r="GJ21" i="11"/>
  <c r="GK21" i="11"/>
  <c r="GL21" i="11"/>
  <c r="GM21" i="11"/>
  <c r="DW22" i="11"/>
  <c r="DX22" i="11"/>
  <c r="DY22" i="11"/>
  <c r="DZ22" i="11"/>
  <c r="EA22" i="11"/>
  <c r="EB22" i="11"/>
  <c r="EC22" i="11"/>
  <c r="EC18" i="11" s="1"/>
  <c r="ED22" i="11"/>
  <c r="EE22" i="11"/>
  <c r="EF22" i="11"/>
  <c r="EG22" i="11"/>
  <c r="EH22" i="11"/>
  <c r="EI22" i="11"/>
  <c r="EJ22" i="11"/>
  <c r="EK22" i="11"/>
  <c r="EL22" i="11"/>
  <c r="EM22" i="11"/>
  <c r="EN22" i="11"/>
  <c r="EO22" i="11"/>
  <c r="EO18" i="11" s="1"/>
  <c r="EP22" i="11"/>
  <c r="EQ22" i="11"/>
  <c r="ER22" i="11"/>
  <c r="ES22" i="11"/>
  <c r="ET22" i="11"/>
  <c r="EU22" i="11"/>
  <c r="EV22" i="11"/>
  <c r="EW22" i="11"/>
  <c r="EX22" i="11"/>
  <c r="EY22" i="11"/>
  <c r="EZ22" i="11"/>
  <c r="FA22" i="11"/>
  <c r="FB22" i="11"/>
  <c r="FC22" i="11"/>
  <c r="FD22" i="11"/>
  <c r="FE22" i="11"/>
  <c r="FF22" i="11"/>
  <c r="FG22" i="11"/>
  <c r="FH22" i="11"/>
  <c r="FI22" i="11"/>
  <c r="FJ22" i="11"/>
  <c r="FK22" i="11"/>
  <c r="FL22" i="11"/>
  <c r="FM22" i="11"/>
  <c r="FN22" i="11"/>
  <c r="FO22" i="11"/>
  <c r="FP22" i="11"/>
  <c r="FQ22" i="11"/>
  <c r="FR22" i="11"/>
  <c r="FS22" i="11"/>
  <c r="FT22" i="11"/>
  <c r="FU22" i="11"/>
  <c r="FV22" i="11"/>
  <c r="FW22" i="11"/>
  <c r="FX22" i="11"/>
  <c r="FY22" i="11"/>
  <c r="FZ22" i="11"/>
  <c r="GA22" i="11"/>
  <c r="GB22" i="11"/>
  <c r="GC22" i="11"/>
  <c r="GD22" i="11"/>
  <c r="GE22" i="11"/>
  <c r="GF22" i="11"/>
  <c r="GG22" i="11"/>
  <c r="GH22" i="11"/>
  <c r="GI22" i="11"/>
  <c r="GJ22" i="11"/>
  <c r="GK22" i="11"/>
  <c r="GL22" i="11"/>
  <c r="GM22" i="11"/>
  <c r="DW23" i="11"/>
  <c r="DX23" i="11"/>
  <c r="DY23" i="11"/>
  <c r="DZ23" i="11"/>
  <c r="EA23" i="11"/>
  <c r="EB23" i="11"/>
  <c r="EC23" i="11"/>
  <c r="ED23" i="11"/>
  <c r="EE23" i="11"/>
  <c r="EF23" i="11"/>
  <c r="EG23" i="11"/>
  <c r="EH23" i="11"/>
  <c r="EI23" i="11"/>
  <c r="EJ23" i="11"/>
  <c r="EK23" i="11"/>
  <c r="EL23" i="11"/>
  <c r="EM23" i="11"/>
  <c r="EN23" i="11"/>
  <c r="EO23" i="11"/>
  <c r="EP23" i="11"/>
  <c r="EQ23" i="11"/>
  <c r="ER23" i="11"/>
  <c r="ES23" i="11"/>
  <c r="ET23" i="11"/>
  <c r="EU23" i="11"/>
  <c r="EV23" i="11"/>
  <c r="EW23" i="11"/>
  <c r="EX23" i="11"/>
  <c r="EY23" i="11"/>
  <c r="EZ23" i="11"/>
  <c r="FA23" i="11"/>
  <c r="FB23" i="11"/>
  <c r="FC23" i="11"/>
  <c r="FD23" i="11"/>
  <c r="FE23" i="11"/>
  <c r="FF23" i="11"/>
  <c r="FG23" i="11"/>
  <c r="FH23" i="11"/>
  <c r="FI23" i="11"/>
  <c r="FJ23" i="11"/>
  <c r="FK23" i="11"/>
  <c r="FL23" i="11"/>
  <c r="FM23" i="11"/>
  <c r="FN23" i="11"/>
  <c r="FO23" i="11"/>
  <c r="FP23" i="11"/>
  <c r="FQ23" i="11"/>
  <c r="FR23" i="11"/>
  <c r="FS23" i="11"/>
  <c r="FT23" i="11"/>
  <c r="FU23" i="11"/>
  <c r="FV23" i="11"/>
  <c r="FW23" i="11"/>
  <c r="FX23" i="11"/>
  <c r="FY23" i="11"/>
  <c r="FZ23" i="11"/>
  <c r="GA23" i="11"/>
  <c r="GB23" i="11"/>
  <c r="GC23" i="11"/>
  <c r="GD23" i="11"/>
  <c r="GE23" i="11"/>
  <c r="GF23" i="11"/>
  <c r="GG23" i="11"/>
  <c r="GH23" i="11"/>
  <c r="GI23" i="11"/>
  <c r="GJ23" i="11"/>
  <c r="GK23" i="11"/>
  <c r="GL23" i="11"/>
  <c r="GM23" i="11"/>
  <c r="DW24" i="11"/>
  <c r="DX24" i="11"/>
  <c r="DY24" i="11"/>
  <c r="DZ24" i="11"/>
  <c r="EA24" i="11"/>
  <c r="EB24" i="11"/>
  <c r="EC24" i="11"/>
  <c r="ED24" i="11"/>
  <c r="EE24" i="11"/>
  <c r="EF24" i="11"/>
  <c r="EG24" i="11"/>
  <c r="EH24" i="11"/>
  <c r="EI24" i="11"/>
  <c r="EJ24" i="11"/>
  <c r="EK24" i="11"/>
  <c r="EL24" i="11"/>
  <c r="EM24" i="11"/>
  <c r="EN24" i="11"/>
  <c r="EO24" i="11"/>
  <c r="EP24" i="11"/>
  <c r="EQ24" i="11"/>
  <c r="ER24" i="11"/>
  <c r="ES24" i="11"/>
  <c r="ET24" i="11"/>
  <c r="EU24" i="11"/>
  <c r="EV24" i="11"/>
  <c r="EW24" i="11"/>
  <c r="EX24" i="11"/>
  <c r="EY24" i="11"/>
  <c r="EZ24" i="11"/>
  <c r="FA24" i="11"/>
  <c r="FB24" i="11"/>
  <c r="FC24" i="11"/>
  <c r="FD24" i="11"/>
  <c r="FE24" i="11"/>
  <c r="FF24" i="11"/>
  <c r="FG24" i="11"/>
  <c r="FH24" i="11"/>
  <c r="FI24" i="11"/>
  <c r="FJ24" i="11"/>
  <c r="FK24" i="11"/>
  <c r="FL24" i="11"/>
  <c r="FM24" i="11"/>
  <c r="FN24" i="11"/>
  <c r="FO24" i="11"/>
  <c r="FP24" i="11"/>
  <c r="FQ24" i="11"/>
  <c r="FR24" i="11"/>
  <c r="FS24" i="11"/>
  <c r="FT24" i="11"/>
  <c r="FU24" i="11"/>
  <c r="FV24" i="11"/>
  <c r="FW24" i="11"/>
  <c r="FX24" i="11"/>
  <c r="FY24" i="11"/>
  <c r="FZ24" i="11"/>
  <c r="GA24" i="11"/>
  <c r="GB24" i="11"/>
  <c r="GC24" i="11"/>
  <c r="GD24" i="11"/>
  <c r="GE24" i="11"/>
  <c r="GF24" i="11"/>
  <c r="GG24" i="11"/>
  <c r="GH24" i="11"/>
  <c r="GI24" i="11"/>
  <c r="GJ24" i="11"/>
  <c r="GK24" i="11"/>
  <c r="GL24" i="11"/>
  <c r="GM24" i="11"/>
  <c r="DW25" i="11"/>
  <c r="DX25" i="11"/>
  <c r="DY25" i="11"/>
  <c r="DZ25" i="11"/>
  <c r="EA25" i="11"/>
  <c r="EB25" i="11"/>
  <c r="EC25" i="11"/>
  <c r="ED25" i="11"/>
  <c r="EE25" i="11"/>
  <c r="EF25" i="11"/>
  <c r="EG25" i="11"/>
  <c r="EH25" i="11"/>
  <c r="EI25" i="11"/>
  <c r="EJ25" i="11"/>
  <c r="EK25" i="11"/>
  <c r="EL25" i="11"/>
  <c r="EM25" i="11"/>
  <c r="EN25" i="11"/>
  <c r="EO25" i="11"/>
  <c r="EP25" i="11"/>
  <c r="EQ25" i="11"/>
  <c r="ER25" i="11"/>
  <c r="ES25" i="11"/>
  <c r="ET25" i="11"/>
  <c r="EU25" i="11"/>
  <c r="EV25" i="11"/>
  <c r="EW25" i="11"/>
  <c r="EX25" i="11"/>
  <c r="EY25" i="11"/>
  <c r="EZ25" i="11"/>
  <c r="FA25" i="11"/>
  <c r="FB25" i="11"/>
  <c r="FC25" i="11"/>
  <c r="FD25" i="11"/>
  <c r="FE25" i="11"/>
  <c r="FF25" i="11"/>
  <c r="FG25" i="11"/>
  <c r="FH25" i="11"/>
  <c r="FI25" i="11"/>
  <c r="FJ25" i="11"/>
  <c r="FK25" i="11"/>
  <c r="FL25" i="11"/>
  <c r="FM25" i="11"/>
  <c r="FN25" i="11"/>
  <c r="FO25" i="11"/>
  <c r="FP25" i="11"/>
  <c r="FQ25" i="11"/>
  <c r="FR25" i="11"/>
  <c r="FS25" i="11"/>
  <c r="FT25" i="11"/>
  <c r="FU25" i="11"/>
  <c r="FV25" i="11"/>
  <c r="FW25" i="11"/>
  <c r="FX25" i="11"/>
  <c r="FY25" i="11"/>
  <c r="FZ25" i="11"/>
  <c r="GA25" i="11"/>
  <c r="GB25" i="11"/>
  <c r="GC25" i="11"/>
  <c r="GD25" i="11"/>
  <c r="GE25" i="11"/>
  <c r="GF25" i="11"/>
  <c r="GG25" i="11"/>
  <c r="GH25" i="11"/>
  <c r="GI25" i="11"/>
  <c r="GJ25" i="11"/>
  <c r="GK25" i="11"/>
  <c r="GL25" i="11"/>
  <c r="GM25" i="11"/>
  <c r="DW26" i="11"/>
  <c r="DX26" i="11"/>
  <c r="DY26" i="11"/>
  <c r="DZ26" i="11"/>
  <c r="EA26" i="11"/>
  <c r="EB26" i="11"/>
  <c r="EC26" i="11"/>
  <c r="ED26" i="11"/>
  <c r="EE26" i="11"/>
  <c r="EF26" i="11"/>
  <c r="EG26" i="11"/>
  <c r="EH26" i="11"/>
  <c r="EI26" i="11"/>
  <c r="EJ26" i="11"/>
  <c r="EK26" i="11"/>
  <c r="EL26" i="11"/>
  <c r="EM26" i="11"/>
  <c r="EN26" i="11"/>
  <c r="EO26" i="11"/>
  <c r="EP26" i="11"/>
  <c r="EQ26" i="11"/>
  <c r="ER26" i="11"/>
  <c r="ES26" i="11"/>
  <c r="ET26" i="11"/>
  <c r="EU26" i="11"/>
  <c r="EV26" i="11"/>
  <c r="EW26" i="11"/>
  <c r="EX26" i="11"/>
  <c r="EY26" i="11"/>
  <c r="EZ26" i="11"/>
  <c r="FA26" i="11"/>
  <c r="FB26" i="11"/>
  <c r="FC26" i="11"/>
  <c r="FD26" i="11"/>
  <c r="FE26" i="11"/>
  <c r="FF26" i="11"/>
  <c r="FG26" i="11"/>
  <c r="FH26" i="11"/>
  <c r="FI26" i="11"/>
  <c r="FJ26" i="11"/>
  <c r="FK26" i="11"/>
  <c r="FL26" i="11"/>
  <c r="FM26" i="11"/>
  <c r="FN26" i="11"/>
  <c r="FO26" i="11"/>
  <c r="FP26" i="11"/>
  <c r="FQ26" i="11"/>
  <c r="FR26" i="11"/>
  <c r="FS26" i="11"/>
  <c r="FT26" i="11"/>
  <c r="FU26" i="11"/>
  <c r="FV26" i="11"/>
  <c r="FW26" i="11"/>
  <c r="FX26" i="11"/>
  <c r="FY26" i="11"/>
  <c r="FZ26" i="11"/>
  <c r="GA26" i="11"/>
  <c r="GB26" i="11"/>
  <c r="GC26" i="11"/>
  <c r="GD26" i="11"/>
  <c r="GE26" i="11"/>
  <c r="GF26" i="11"/>
  <c r="GG26" i="11"/>
  <c r="GH26" i="11"/>
  <c r="GI26" i="11"/>
  <c r="GJ26" i="11"/>
  <c r="GK26" i="11"/>
  <c r="GL26" i="11"/>
  <c r="GM26" i="11"/>
  <c r="DW27" i="11"/>
  <c r="DX27" i="11"/>
  <c r="DY27" i="11"/>
  <c r="DZ27" i="11"/>
  <c r="EA27" i="11"/>
  <c r="EB27" i="11"/>
  <c r="EC27" i="11"/>
  <c r="ED27" i="11"/>
  <c r="EE27" i="11"/>
  <c r="EF27" i="11"/>
  <c r="EG27" i="11"/>
  <c r="EH27" i="11"/>
  <c r="EI27" i="11"/>
  <c r="EJ27" i="11"/>
  <c r="EK27" i="11"/>
  <c r="EL27" i="11"/>
  <c r="EM27" i="11"/>
  <c r="EN27" i="11"/>
  <c r="EO27" i="11"/>
  <c r="EP27" i="11"/>
  <c r="EQ27" i="11"/>
  <c r="ER27" i="11"/>
  <c r="ES27" i="11"/>
  <c r="ET27" i="11"/>
  <c r="EU27" i="11"/>
  <c r="EV27" i="11"/>
  <c r="EW27" i="11"/>
  <c r="EX27" i="11"/>
  <c r="EY27" i="11"/>
  <c r="EZ27" i="11"/>
  <c r="FA27" i="11"/>
  <c r="FB27" i="11"/>
  <c r="FC27" i="11"/>
  <c r="FD27" i="11"/>
  <c r="FE27" i="11"/>
  <c r="FF27" i="11"/>
  <c r="FG27" i="11"/>
  <c r="FH27" i="11"/>
  <c r="FI27" i="11"/>
  <c r="FJ27" i="11"/>
  <c r="FK27" i="11"/>
  <c r="FL27" i="11"/>
  <c r="FM27" i="11"/>
  <c r="FN27" i="11"/>
  <c r="FO27" i="11"/>
  <c r="FP27" i="11"/>
  <c r="FQ27" i="11"/>
  <c r="FR27" i="11"/>
  <c r="FS27" i="11"/>
  <c r="FT27" i="11"/>
  <c r="FU27" i="11"/>
  <c r="FV27" i="11"/>
  <c r="FW27" i="11"/>
  <c r="FX27" i="11"/>
  <c r="FY27" i="11"/>
  <c r="FZ27" i="11"/>
  <c r="GA27" i="11"/>
  <c r="GB27" i="11"/>
  <c r="GC27" i="11"/>
  <c r="GD27" i="11"/>
  <c r="GE27" i="11"/>
  <c r="GF27" i="11"/>
  <c r="GG27" i="11"/>
  <c r="GH27" i="11"/>
  <c r="GI27" i="11"/>
  <c r="GJ27" i="11"/>
  <c r="GK27" i="11"/>
  <c r="GL27" i="11"/>
  <c r="GM27" i="11"/>
  <c r="DW28" i="11"/>
  <c r="DX28" i="11"/>
  <c r="DY28" i="11"/>
  <c r="DZ28" i="11"/>
  <c r="EA28" i="11"/>
  <c r="EB28" i="11"/>
  <c r="EC28" i="11"/>
  <c r="ED28" i="11"/>
  <c r="EE28" i="11"/>
  <c r="EF28" i="11"/>
  <c r="EG28" i="11"/>
  <c r="EH28" i="11"/>
  <c r="EI28" i="11"/>
  <c r="EJ28" i="11"/>
  <c r="EK28" i="11"/>
  <c r="EL28" i="11"/>
  <c r="EM28" i="11"/>
  <c r="EN28" i="11"/>
  <c r="EO28" i="11"/>
  <c r="EP28" i="11"/>
  <c r="EQ28" i="11"/>
  <c r="ER28" i="11"/>
  <c r="ES28" i="11"/>
  <c r="ET28" i="11"/>
  <c r="EU28" i="11"/>
  <c r="EV28" i="11"/>
  <c r="EW28" i="11"/>
  <c r="EX28" i="11"/>
  <c r="EY28" i="11"/>
  <c r="EZ28" i="11"/>
  <c r="FA28" i="11"/>
  <c r="FB28" i="11"/>
  <c r="FC28" i="11"/>
  <c r="FD28" i="11"/>
  <c r="FE28" i="11"/>
  <c r="FF28" i="11"/>
  <c r="FG28" i="11"/>
  <c r="FH28" i="11"/>
  <c r="FI28" i="11"/>
  <c r="FJ28" i="11"/>
  <c r="FK28" i="11"/>
  <c r="FL28" i="11"/>
  <c r="FM28" i="11"/>
  <c r="FN28" i="11"/>
  <c r="FO28" i="11"/>
  <c r="FP28" i="11"/>
  <c r="FQ28" i="11"/>
  <c r="FR28" i="11"/>
  <c r="FS28" i="11"/>
  <c r="FT28" i="11"/>
  <c r="FU28" i="11"/>
  <c r="FV28" i="11"/>
  <c r="FW28" i="11"/>
  <c r="FX28" i="11"/>
  <c r="FY28" i="11"/>
  <c r="FZ28" i="11"/>
  <c r="GA28" i="11"/>
  <c r="GB28" i="11"/>
  <c r="GC28" i="11"/>
  <c r="GD28" i="11"/>
  <c r="GE28" i="11"/>
  <c r="GF28" i="11"/>
  <c r="GG28" i="11"/>
  <c r="GH28" i="11"/>
  <c r="GI28" i="11"/>
  <c r="GJ28" i="11"/>
  <c r="GK28" i="11"/>
  <c r="GL28" i="11"/>
  <c r="GM28" i="11"/>
  <c r="DW29" i="11"/>
  <c r="DX29" i="11"/>
  <c r="DY29" i="11"/>
  <c r="DZ29" i="11"/>
  <c r="EA29" i="11"/>
  <c r="EB29" i="11"/>
  <c r="EC29" i="11"/>
  <c r="ED29" i="11"/>
  <c r="EE29" i="11"/>
  <c r="EE18" i="11" s="1"/>
  <c r="EF29" i="11"/>
  <c r="EG29" i="11"/>
  <c r="EH29" i="11"/>
  <c r="EI29" i="11"/>
  <c r="EJ29" i="11"/>
  <c r="EK29" i="11"/>
  <c r="EL29" i="11"/>
  <c r="EM29" i="11"/>
  <c r="EN29" i="11"/>
  <c r="EO29" i="11"/>
  <c r="EP29" i="11"/>
  <c r="EQ29" i="11"/>
  <c r="ER29" i="11"/>
  <c r="ES29" i="11"/>
  <c r="ET29" i="11"/>
  <c r="EU29" i="11"/>
  <c r="EV29" i="11"/>
  <c r="EW29" i="11"/>
  <c r="EX29" i="11"/>
  <c r="EY29" i="11"/>
  <c r="EZ29" i="11"/>
  <c r="FA29" i="11"/>
  <c r="FB29" i="11"/>
  <c r="FC29" i="11"/>
  <c r="FD29" i="11"/>
  <c r="FE29" i="11"/>
  <c r="FF29" i="11"/>
  <c r="FG29" i="11"/>
  <c r="FH29" i="11"/>
  <c r="FI29" i="11"/>
  <c r="FJ29" i="11"/>
  <c r="FK29" i="11"/>
  <c r="FL29" i="11"/>
  <c r="FM29" i="11"/>
  <c r="FN29" i="11"/>
  <c r="FO29" i="11"/>
  <c r="FP29" i="11"/>
  <c r="FQ29" i="11"/>
  <c r="FR29" i="11"/>
  <c r="FS29" i="11"/>
  <c r="FT29" i="11"/>
  <c r="FU29" i="11"/>
  <c r="FV29" i="11"/>
  <c r="FW29" i="11"/>
  <c r="FX29" i="11"/>
  <c r="FY29" i="11"/>
  <c r="FZ29" i="11"/>
  <c r="GA29" i="11"/>
  <c r="GB29" i="11"/>
  <c r="GC29" i="11"/>
  <c r="GD29" i="11"/>
  <c r="GE29" i="11"/>
  <c r="GF29" i="11"/>
  <c r="GG29" i="11"/>
  <c r="GH29" i="11"/>
  <c r="GI29" i="11"/>
  <c r="GJ29" i="11"/>
  <c r="GK29" i="11"/>
  <c r="GL29" i="11"/>
  <c r="GM29" i="11"/>
  <c r="DW30" i="11"/>
  <c r="DX30" i="11"/>
  <c r="DY30" i="11"/>
  <c r="DZ30" i="11"/>
  <c r="EA30" i="11"/>
  <c r="EB30" i="11"/>
  <c r="EC30" i="11"/>
  <c r="ED30" i="11"/>
  <c r="EE30" i="11"/>
  <c r="EF30" i="11"/>
  <c r="EG30" i="11"/>
  <c r="EH30" i="11"/>
  <c r="EI30" i="11"/>
  <c r="EJ30" i="11"/>
  <c r="EK30" i="11"/>
  <c r="EL30" i="11"/>
  <c r="EM30" i="11"/>
  <c r="EN30" i="11"/>
  <c r="EO30" i="11"/>
  <c r="EP30" i="11"/>
  <c r="EQ30" i="11"/>
  <c r="ER30" i="11"/>
  <c r="ES30" i="11"/>
  <c r="ET30" i="11"/>
  <c r="EU30" i="11"/>
  <c r="EV30" i="11"/>
  <c r="EW30" i="11"/>
  <c r="EX30" i="11"/>
  <c r="EY30" i="11"/>
  <c r="EZ30" i="11"/>
  <c r="FA30" i="11"/>
  <c r="FB30" i="11"/>
  <c r="FC30" i="11"/>
  <c r="FD30" i="11"/>
  <c r="FE30" i="11"/>
  <c r="FF30" i="11"/>
  <c r="FG30" i="11"/>
  <c r="FH30" i="11"/>
  <c r="FI30" i="11"/>
  <c r="FJ30" i="11"/>
  <c r="FK30" i="11"/>
  <c r="FL30" i="11"/>
  <c r="FM30" i="11"/>
  <c r="FN30" i="11"/>
  <c r="FO30" i="11"/>
  <c r="FP30" i="11"/>
  <c r="FQ30" i="11"/>
  <c r="FR30" i="11"/>
  <c r="FS30" i="11"/>
  <c r="FT30" i="11"/>
  <c r="FU30" i="11"/>
  <c r="FV30" i="11"/>
  <c r="FW30" i="11"/>
  <c r="FX30" i="11"/>
  <c r="FY30" i="11"/>
  <c r="FZ30" i="11"/>
  <c r="GA30" i="11"/>
  <c r="GB30" i="11"/>
  <c r="GC30" i="11"/>
  <c r="GD30" i="11"/>
  <c r="GE30" i="11"/>
  <c r="GF30" i="11"/>
  <c r="GG30" i="11"/>
  <c r="GH30" i="11"/>
  <c r="GI30" i="11"/>
  <c r="GJ30" i="11"/>
  <c r="GK30" i="11"/>
  <c r="GL30" i="11"/>
  <c r="GM30" i="11"/>
  <c r="DW31" i="11"/>
  <c r="DX31" i="11"/>
  <c r="DY31" i="11"/>
  <c r="DY18" i="11" s="1"/>
  <c r="DZ31" i="11"/>
  <c r="EA31" i="11"/>
  <c r="EB31" i="11"/>
  <c r="EC31" i="11"/>
  <c r="ED31" i="11"/>
  <c r="EE31" i="11"/>
  <c r="EF31" i="11"/>
  <c r="EG31" i="11"/>
  <c r="EH31" i="11"/>
  <c r="EI31" i="11"/>
  <c r="EJ31" i="11"/>
  <c r="EK31" i="11"/>
  <c r="EL31" i="11"/>
  <c r="EM31" i="11"/>
  <c r="EN31" i="11"/>
  <c r="EO31" i="11"/>
  <c r="EP31" i="11"/>
  <c r="EQ31" i="11"/>
  <c r="ER31" i="11"/>
  <c r="ES31" i="11"/>
  <c r="ET31" i="11"/>
  <c r="EU31" i="11"/>
  <c r="EV31" i="11"/>
  <c r="EW31" i="11"/>
  <c r="EX31" i="11"/>
  <c r="EY31" i="11"/>
  <c r="EZ31" i="11"/>
  <c r="FA31" i="11"/>
  <c r="FB31" i="11"/>
  <c r="FC31" i="11"/>
  <c r="FD31" i="11"/>
  <c r="FE31" i="11"/>
  <c r="FF31" i="11"/>
  <c r="FG31" i="11"/>
  <c r="FH31" i="11"/>
  <c r="FI31" i="11"/>
  <c r="FJ31" i="11"/>
  <c r="FK31" i="11"/>
  <c r="FL31" i="11"/>
  <c r="FM31" i="11"/>
  <c r="FN31" i="11"/>
  <c r="FO31" i="11"/>
  <c r="FP31" i="11"/>
  <c r="FQ31" i="11"/>
  <c r="FR31" i="11"/>
  <c r="FS31" i="11"/>
  <c r="FT31" i="11"/>
  <c r="FU31" i="11"/>
  <c r="FV31" i="11"/>
  <c r="FW31" i="11"/>
  <c r="FX31" i="11"/>
  <c r="FY31" i="11"/>
  <c r="FZ31" i="11"/>
  <c r="GA31" i="11"/>
  <c r="GB31" i="11"/>
  <c r="GC31" i="11"/>
  <c r="GD31" i="11"/>
  <c r="GE31" i="11"/>
  <c r="GF31" i="11"/>
  <c r="GG31" i="11"/>
  <c r="GH31" i="11"/>
  <c r="GI31" i="11"/>
  <c r="GJ31" i="11"/>
  <c r="GK31" i="11"/>
  <c r="GL31" i="11"/>
  <c r="GM31" i="11"/>
  <c r="DW32" i="11"/>
  <c r="DX32" i="11"/>
  <c r="DY32" i="11"/>
  <c r="DZ32" i="11"/>
  <c r="EA32" i="11"/>
  <c r="EB32" i="11"/>
  <c r="EB18" i="11" s="1"/>
  <c r="EC32" i="11"/>
  <c r="ED32" i="11"/>
  <c r="EE32" i="11"/>
  <c r="EF32" i="11"/>
  <c r="EG32" i="11"/>
  <c r="EH32" i="11"/>
  <c r="EI32" i="11"/>
  <c r="EJ32" i="11"/>
  <c r="EK32" i="11"/>
  <c r="EL32" i="11"/>
  <c r="EM32" i="11"/>
  <c r="EN32" i="11"/>
  <c r="EO32" i="11"/>
  <c r="EP32" i="11"/>
  <c r="EQ32" i="11"/>
  <c r="ER32" i="11"/>
  <c r="ES32" i="11"/>
  <c r="ET32" i="11"/>
  <c r="EU32" i="11"/>
  <c r="EV32" i="11"/>
  <c r="EW32" i="11"/>
  <c r="EX32" i="11"/>
  <c r="EY32" i="11"/>
  <c r="EZ32" i="11"/>
  <c r="FA32" i="11"/>
  <c r="FB32" i="11"/>
  <c r="FC32" i="11"/>
  <c r="FD32" i="11"/>
  <c r="FE32" i="11"/>
  <c r="FF32" i="11"/>
  <c r="FG32" i="11"/>
  <c r="FH32" i="11"/>
  <c r="FI32" i="11"/>
  <c r="FJ32" i="11"/>
  <c r="FK32" i="11"/>
  <c r="FL32" i="11"/>
  <c r="FM32" i="11"/>
  <c r="FN32" i="11"/>
  <c r="FO32" i="11"/>
  <c r="FP32" i="11"/>
  <c r="FQ32" i="11"/>
  <c r="FR32" i="11"/>
  <c r="FS32" i="11"/>
  <c r="FT32" i="11"/>
  <c r="FU32" i="11"/>
  <c r="FV32" i="11"/>
  <c r="FW32" i="11"/>
  <c r="FX32" i="11"/>
  <c r="FY32" i="11"/>
  <c r="FZ32" i="11"/>
  <c r="GA32" i="11"/>
  <c r="GB32" i="11"/>
  <c r="GC32" i="11"/>
  <c r="GD32" i="11"/>
  <c r="GE32" i="11"/>
  <c r="GF32" i="11"/>
  <c r="GG32" i="11"/>
  <c r="GH32" i="11"/>
  <c r="GI32" i="11"/>
  <c r="GJ32" i="11"/>
  <c r="GK32" i="11"/>
  <c r="GL32" i="11"/>
  <c r="GM32" i="11"/>
  <c r="DW35" i="11"/>
  <c r="DX35" i="11"/>
  <c r="DY35" i="11"/>
  <c r="DZ35" i="11"/>
  <c r="EA35" i="11"/>
  <c r="EB35" i="11"/>
  <c r="EC35" i="11"/>
  <c r="ED35" i="11"/>
  <c r="EE35" i="11"/>
  <c r="EF35" i="11"/>
  <c r="EG35" i="11"/>
  <c r="EH35" i="11"/>
  <c r="EI35" i="11"/>
  <c r="EJ35" i="11"/>
  <c r="EK35" i="11"/>
  <c r="EL35" i="11"/>
  <c r="EM35" i="11"/>
  <c r="EN35" i="11"/>
  <c r="EO35" i="11"/>
  <c r="EP35" i="11"/>
  <c r="EQ35" i="11"/>
  <c r="ER35" i="11"/>
  <c r="ES35" i="11"/>
  <c r="ET35" i="11"/>
  <c r="EU35" i="11"/>
  <c r="EV35" i="11"/>
  <c r="EW35" i="11"/>
  <c r="EX35" i="11"/>
  <c r="EY35" i="11"/>
  <c r="EZ35" i="11"/>
  <c r="FA35" i="11"/>
  <c r="FB35" i="11"/>
  <c r="FC35" i="11"/>
  <c r="FD35" i="11"/>
  <c r="FE35" i="11"/>
  <c r="FF35" i="11"/>
  <c r="FG35" i="11"/>
  <c r="FH35" i="11"/>
  <c r="FI35" i="11"/>
  <c r="FJ35" i="11"/>
  <c r="FK35" i="11"/>
  <c r="FL35" i="11"/>
  <c r="FM35" i="11"/>
  <c r="FN35" i="11"/>
  <c r="FO35" i="11"/>
  <c r="FP35" i="11"/>
  <c r="FQ35" i="11"/>
  <c r="FR35" i="11"/>
  <c r="FS35" i="11"/>
  <c r="FT35" i="11"/>
  <c r="FU35" i="11"/>
  <c r="FV35" i="11"/>
  <c r="FW35" i="11"/>
  <c r="FX35" i="11"/>
  <c r="FY35" i="11"/>
  <c r="FZ35" i="11"/>
  <c r="GA35" i="11"/>
  <c r="GB35" i="11"/>
  <c r="GC35" i="11"/>
  <c r="GD35" i="11"/>
  <c r="GE35" i="11"/>
  <c r="GF35" i="11"/>
  <c r="GG35" i="11"/>
  <c r="GH35" i="11"/>
  <c r="GI35" i="11"/>
  <c r="GJ35" i="11"/>
  <c r="GK35" i="11"/>
  <c r="GL35" i="11"/>
  <c r="GM35" i="11"/>
  <c r="DW36" i="11"/>
  <c r="DX36" i="11"/>
  <c r="DY36" i="11"/>
  <c r="DZ36" i="11"/>
  <c r="EA36" i="11"/>
  <c r="EB36" i="11"/>
  <c r="EC36" i="11"/>
  <c r="ED36" i="11"/>
  <c r="EE36" i="11"/>
  <c r="EF36" i="11"/>
  <c r="EG36" i="11"/>
  <c r="EH36" i="11"/>
  <c r="EI36" i="11"/>
  <c r="EJ36" i="11"/>
  <c r="EK36" i="11"/>
  <c r="EL36" i="11"/>
  <c r="EM36" i="11"/>
  <c r="EN36" i="11"/>
  <c r="EO36" i="11"/>
  <c r="EP36" i="11"/>
  <c r="EQ36" i="11"/>
  <c r="ER36" i="11"/>
  <c r="ES36" i="11"/>
  <c r="ET36" i="11"/>
  <c r="EU36" i="11"/>
  <c r="EV36" i="11"/>
  <c r="EW36" i="11"/>
  <c r="EX36" i="11"/>
  <c r="EY36" i="11"/>
  <c r="EZ36" i="11"/>
  <c r="FA36" i="11"/>
  <c r="FB36" i="11"/>
  <c r="FC36" i="11"/>
  <c r="FD36" i="11"/>
  <c r="FE36" i="11"/>
  <c r="FF36" i="11"/>
  <c r="FG36" i="11"/>
  <c r="FH36" i="11"/>
  <c r="FI36" i="11"/>
  <c r="FJ36" i="11"/>
  <c r="FK36" i="11"/>
  <c r="FL36" i="11"/>
  <c r="FM36" i="11"/>
  <c r="FN36" i="11"/>
  <c r="FO36" i="11"/>
  <c r="FP36" i="11"/>
  <c r="FQ36" i="11"/>
  <c r="FR36" i="11"/>
  <c r="FS36" i="11"/>
  <c r="FT36" i="11"/>
  <c r="FU36" i="11"/>
  <c r="FV36" i="11"/>
  <c r="FW36" i="11"/>
  <c r="FX36" i="11"/>
  <c r="FY36" i="11"/>
  <c r="FZ36" i="11"/>
  <c r="GA36" i="11"/>
  <c r="GB36" i="11"/>
  <c r="GC36" i="11"/>
  <c r="GD36" i="11"/>
  <c r="GE36" i="11"/>
  <c r="GF36" i="11"/>
  <c r="GG36" i="11"/>
  <c r="GH36" i="11"/>
  <c r="GI36" i="11"/>
  <c r="GJ36" i="11"/>
  <c r="GK36" i="11"/>
  <c r="GL36" i="11"/>
  <c r="GM36" i="11"/>
  <c r="DW37" i="11"/>
  <c r="DX37" i="11"/>
  <c r="DY37" i="11"/>
  <c r="DZ37" i="11"/>
  <c r="EA37" i="11"/>
  <c r="EB37" i="11"/>
  <c r="EC37" i="11"/>
  <c r="ED37" i="11"/>
  <c r="EE37" i="11"/>
  <c r="EF37" i="11"/>
  <c r="EG37" i="11"/>
  <c r="EH37" i="11"/>
  <c r="EI37" i="11"/>
  <c r="EJ37" i="11"/>
  <c r="EK37" i="11"/>
  <c r="EK18" i="11" s="1"/>
  <c r="EL37" i="11"/>
  <c r="EM37" i="11"/>
  <c r="EN37" i="11"/>
  <c r="EO37" i="11"/>
  <c r="EP37" i="11"/>
  <c r="EQ37" i="11"/>
  <c r="ER37" i="11"/>
  <c r="ES37" i="11"/>
  <c r="ET37" i="11"/>
  <c r="EU37" i="11"/>
  <c r="EV37" i="11"/>
  <c r="EW37" i="11"/>
  <c r="EX37" i="11"/>
  <c r="EY37" i="11"/>
  <c r="EZ37" i="11"/>
  <c r="FA37" i="11"/>
  <c r="FB37" i="11"/>
  <c r="FC37" i="11"/>
  <c r="FD37" i="11"/>
  <c r="FE37" i="11"/>
  <c r="FF37" i="11"/>
  <c r="FG37" i="11"/>
  <c r="FH37" i="11"/>
  <c r="FI37" i="11"/>
  <c r="FJ37" i="11"/>
  <c r="FK37" i="11"/>
  <c r="FL37" i="11"/>
  <c r="FM37" i="11"/>
  <c r="FN37" i="11"/>
  <c r="FO37" i="11"/>
  <c r="FP37" i="11"/>
  <c r="FQ37" i="11"/>
  <c r="FR37" i="11"/>
  <c r="FS37" i="11"/>
  <c r="FT37" i="11"/>
  <c r="FU37" i="11"/>
  <c r="FV37" i="11"/>
  <c r="FW37" i="11"/>
  <c r="FX37" i="11"/>
  <c r="FY37" i="11"/>
  <c r="FZ37" i="11"/>
  <c r="GA37" i="11"/>
  <c r="GB37" i="11"/>
  <c r="GC37" i="11"/>
  <c r="GD37" i="11"/>
  <c r="GE37" i="11"/>
  <c r="GF37" i="11"/>
  <c r="GG37" i="11"/>
  <c r="GH37" i="11"/>
  <c r="GI37" i="11"/>
  <c r="GJ37" i="11"/>
  <c r="GK37" i="11"/>
  <c r="GL37" i="11"/>
  <c r="GM37" i="11"/>
  <c r="DW38" i="11"/>
  <c r="DX38" i="11"/>
  <c r="DY38" i="11"/>
  <c r="DZ38" i="11"/>
  <c r="EA38" i="11"/>
  <c r="EB38" i="11"/>
  <c r="EC38" i="11"/>
  <c r="ED38" i="11"/>
  <c r="EE38" i="11"/>
  <c r="EF38" i="11"/>
  <c r="EG38" i="11"/>
  <c r="EH38" i="11"/>
  <c r="EI38" i="11"/>
  <c r="EJ38" i="11"/>
  <c r="EK38" i="11"/>
  <c r="EL38" i="11"/>
  <c r="EM38" i="11"/>
  <c r="EN38" i="11"/>
  <c r="EO38" i="11"/>
  <c r="EP38" i="11"/>
  <c r="EQ38" i="11"/>
  <c r="ER38" i="11"/>
  <c r="ES38" i="11"/>
  <c r="ET38" i="11"/>
  <c r="EU38" i="11"/>
  <c r="EV38" i="11"/>
  <c r="EW38" i="11"/>
  <c r="EX38" i="11"/>
  <c r="EY38" i="11"/>
  <c r="EZ38" i="11"/>
  <c r="FA38" i="11"/>
  <c r="FB38" i="11"/>
  <c r="FC38" i="11"/>
  <c r="FD38" i="11"/>
  <c r="FE38" i="11"/>
  <c r="FF38" i="11"/>
  <c r="FG38" i="11"/>
  <c r="FH38" i="11"/>
  <c r="FI38" i="11"/>
  <c r="FJ38" i="11"/>
  <c r="FK38" i="11"/>
  <c r="FL38" i="11"/>
  <c r="FM38" i="11"/>
  <c r="FN38" i="11"/>
  <c r="FO38" i="11"/>
  <c r="FP38" i="11"/>
  <c r="FQ38" i="11"/>
  <c r="FR38" i="11"/>
  <c r="FS38" i="11"/>
  <c r="FT38" i="11"/>
  <c r="FU38" i="11"/>
  <c r="FV38" i="11"/>
  <c r="FW38" i="11"/>
  <c r="FX38" i="11"/>
  <c r="FY38" i="11"/>
  <c r="FZ38" i="11"/>
  <c r="GA38" i="11"/>
  <c r="GB38" i="11"/>
  <c r="GC38" i="11"/>
  <c r="GD38" i="11"/>
  <c r="GE38" i="11"/>
  <c r="GF38" i="11"/>
  <c r="GG38" i="11"/>
  <c r="GH38" i="11"/>
  <c r="GI38" i="11"/>
  <c r="GJ38" i="11"/>
  <c r="GK38" i="11"/>
  <c r="GL38" i="11"/>
  <c r="GM38" i="11"/>
  <c r="DW39" i="11"/>
  <c r="DX39" i="11"/>
  <c r="DX18" i="11" s="1"/>
  <c r="DY39" i="11"/>
  <c r="DZ39" i="11"/>
  <c r="EA39" i="11"/>
  <c r="EB39" i="11"/>
  <c r="EC39" i="11"/>
  <c r="ED39" i="11"/>
  <c r="EE39" i="11"/>
  <c r="EF39" i="11"/>
  <c r="EG39" i="11"/>
  <c r="EH39" i="11"/>
  <c r="EI39" i="11"/>
  <c r="EJ39" i="11"/>
  <c r="EJ18" i="11" s="1"/>
  <c r="EK39" i="11"/>
  <c r="EL39" i="11"/>
  <c r="EM39" i="11"/>
  <c r="EN39" i="11"/>
  <c r="EO39" i="11"/>
  <c r="EP39" i="11"/>
  <c r="EQ39" i="11"/>
  <c r="ER39" i="11"/>
  <c r="ES39" i="11"/>
  <c r="ET39" i="11"/>
  <c r="EU39" i="11"/>
  <c r="EV39" i="11"/>
  <c r="EW39" i="11"/>
  <c r="EX39" i="11"/>
  <c r="EY39" i="11"/>
  <c r="EZ39" i="11"/>
  <c r="FA39" i="11"/>
  <c r="FB39" i="11"/>
  <c r="FC39" i="11"/>
  <c r="FD39" i="11"/>
  <c r="FE39" i="11"/>
  <c r="FF39" i="11"/>
  <c r="FG39" i="11"/>
  <c r="FH39" i="11"/>
  <c r="FI39" i="11"/>
  <c r="FJ39" i="11"/>
  <c r="FK39" i="11"/>
  <c r="FL39" i="11"/>
  <c r="FM39" i="11"/>
  <c r="FN39" i="11"/>
  <c r="FO39" i="11"/>
  <c r="FP39" i="11"/>
  <c r="FQ39" i="11"/>
  <c r="FR39" i="11"/>
  <c r="FS39" i="11"/>
  <c r="FT39" i="11"/>
  <c r="FU39" i="11"/>
  <c r="FV39" i="11"/>
  <c r="FW39" i="11"/>
  <c r="FX39" i="11"/>
  <c r="FY39" i="11"/>
  <c r="FZ39" i="11"/>
  <c r="GA39" i="11"/>
  <c r="GB39" i="11"/>
  <c r="GC39" i="11"/>
  <c r="GD39" i="11"/>
  <c r="GE39" i="11"/>
  <c r="GF39" i="11"/>
  <c r="GG39" i="11"/>
  <c r="GH39" i="11"/>
  <c r="GI39" i="11"/>
  <c r="GJ39" i="11"/>
  <c r="GK39" i="11"/>
  <c r="GL39" i="11"/>
  <c r="GM39" i="11"/>
  <c r="DW40" i="11"/>
  <c r="DX40" i="11"/>
  <c r="DY40" i="11"/>
  <c r="DZ40" i="11"/>
  <c r="EA40" i="11"/>
  <c r="EB40" i="11"/>
  <c r="EC40" i="11"/>
  <c r="ED40" i="11"/>
  <c r="EE40" i="11"/>
  <c r="EF40" i="11"/>
  <c r="EG40" i="11"/>
  <c r="EH40" i="11"/>
  <c r="EI40" i="11"/>
  <c r="EJ40" i="11"/>
  <c r="EK40" i="11"/>
  <c r="EL40" i="11"/>
  <c r="EM40" i="11"/>
  <c r="EN40" i="11"/>
  <c r="EO40" i="11"/>
  <c r="EP40" i="11"/>
  <c r="EQ40" i="11"/>
  <c r="ER40" i="11"/>
  <c r="ES40" i="11"/>
  <c r="ET40" i="11"/>
  <c r="EU40" i="11"/>
  <c r="EV40" i="11"/>
  <c r="EW40" i="11"/>
  <c r="EX40" i="11"/>
  <c r="EY40" i="11"/>
  <c r="EZ40" i="11"/>
  <c r="FA40" i="11"/>
  <c r="FB40" i="11"/>
  <c r="FC40" i="11"/>
  <c r="FD40" i="11"/>
  <c r="FE40" i="11"/>
  <c r="FF40" i="11"/>
  <c r="FG40" i="11"/>
  <c r="FH40" i="11"/>
  <c r="FI40" i="11"/>
  <c r="FJ40" i="11"/>
  <c r="FK40" i="11"/>
  <c r="FL40" i="11"/>
  <c r="FM40" i="11"/>
  <c r="FN40" i="11"/>
  <c r="FO40" i="11"/>
  <c r="FP40" i="11"/>
  <c r="FQ40" i="11"/>
  <c r="FR40" i="11"/>
  <c r="FS40" i="11"/>
  <c r="FT40" i="11"/>
  <c r="FU40" i="11"/>
  <c r="FV40" i="11"/>
  <c r="FW40" i="11"/>
  <c r="FX40" i="11"/>
  <c r="FY40" i="11"/>
  <c r="FZ40" i="11"/>
  <c r="GA40" i="11"/>
  <c r="GB40" i="11"/>
  <c r="GC40" i="11"/>
  <c r="GD40" i="11"/>
  <c r="GE40" i="11"/>
  <c r="GF40" i="11"/>
  <c r="GG40" i="11"/>
  <c r="GH40" i="11"/>
  <c r="GI40" i="11"/>
  <c r="GJ40" i="11"/>
  <c r="GK40" i="11"/>
  <c r="GL40" i="11"/>
  <c r="GM40" i="11"/>
  <c r="DW41" i="11"/>
  <c r="DX41" i="11"/>
  <c r="DY41" i="11"/>
  <c r="DZ41" i="11"/>
  <c r="EA41" i="11"/>
  <c r="EB41" i="11"/>
  <c r="EC41" i="11"/>
  <c r="ED41" i="11"/>
  <c r="EE41" i="11"/>
  <c r="EF41" i="11"/>
  <c r="EG41" i="11"/>
  <c r="EH41" i="11"/>
  <c r="EI41" i="11"/>
  <c r="EJ41" i="11"/>
  <c r="EK41" i="11"/>
  <c r="EL41" i="11"/>
  <c r="EM41" i="11"/>
  <c r="EN41" i="11"/>
  <c r="EO41" i="11"/>
  <c r="EP41" i="11"/>
  <c r="EQ41" i="11"/>
  <c r="ER41" i="11"/>
  <c r="ES41" i="11"/>
  <c r="ET41" i="11"/>
  <c r="EU41" i="11"/>
  <c r="EV41" i="11"/>
  <c r="EW41" i="11"/>
  <c r="EX41" i="11"/>
  <c r="EY41" i="11"/>
  <c r="EZ41" i="11"/>
  <c r="FA41" i="11"/>
  <c r="FB41" i="11"/>
  <c r="FC41" i="11"/>
  <c r="FD41" i="11"/>
  <c r="FE41" i="11"/>
  <c r="FF41" i="11"/>
  <c r="FG41" i="11"/>
  <c r="FH41" i="11"/>
  <c r="FI41" i="11"/>
  <c r="FJ41" i="11"/>
  <c r="FK41" i="11"/>
  <c r="FL41" i="11"/>
  <c r="FM41" i="11"/>
  <c r="FN41" i="11"/>
  <c r="FO41" i="11"/>
  <c r="FP41" i="11"/>
  <c r="FQ41" i="11"/>
  <c r="FR41" i="11"/>
  <c r="FS41" i="11"/>
  <c r="FT41" i="11"/>
  <c r="FU41" i="11"/>
  <c r="FV41" i="11"/>
  <c r="FW41" i="11"/>
  <c r="FX41" i="11"/>
  <c r="FY41" i="11"/>
  <c r="FZ41" i="11"/>
  <c r="GA41" i="11"/>
  <c r="GB41" i="11"/>
  <c r="GC41" i="11"/>
  <c r="GD41" i="11"/>
  <c r="GE41" i="11"/>
  <c r="GF41" i="11"/>
  <c r="GG41" i="11"/>
  <c r="GH41" i="11"/>
  <c r="GI41" i="11"/>
  <c r="GJ41" i="11"/>
  <c r="GK41" i="11"/>
  <c r="GL41" i="11"/>
  <c r="GM41" i="11"/>
  <c r="DW42" i="11"/>
  <c r="DX42" i="11"/>
  <c r="DY42" i="11"/>
  <c r="DZ42" i="11"/>
  <c r="EA42" i="11"/>
  <c r="EB42" i="11"/>
  <c r="EC42" i="11"/>
  <c r="ED42" i="11"/>
  <c r="EE42" i="11"/>
  <c r="EF42" i="11"/>
  <c r="EG42" i="11"/>
  <c r="EG18" i="11" s="1"/>
  <c r="EH42" i="11"/>
  <c r="EI42" i="11"/>
  <c r="EJ42" i="11"/>
  <c r="EK42" i="11"/>
  <c r="EL42" i="11"/>
  <c r="EM42" i="11"/>
  <c r="EN42" i="11"/>
  <c r="EO42" i="11"/>
  <c r="EP42" i="11"/>
  <c r="EQ42" i="11"/>
  <c r="ER42" i="11"/>
  <c r="ES42" i="11"/>
  <c r="ET42" i="11"/>
  <c r="EU42" i="11"/>
  <c r="EV42" i="11"/>
  <c r="EW42" i="11"/>
  <c r="EX42" i="11"/>
  <c r="EY42" i="11"/>
  <c r="EZ42" i="11"/>
  <c r="FA42" i="11"/>
  <c r="FB42" i="11"/>
  <c r="FC42" i="11"/>
  <c r="FD42" i="11"/>
  <c r="FE42" i="11"/>
  <c r="FF42" i="11"/>
  <c r="FG42" i="11"/>
  <c r="FH42" i="11"/>
  <c r="FI42" i="11"/>
  <c r="FJ42" i="11"/>
  <c r="FK42" i="11"/>
  <c r="FL42" i="11"/>
  <c r="FM42" i="11"/>
  <c r="FN42" i="11"/>
  <c r="FO42" i="11"/>
  <c r="FP42" i="11"/>
  <c r="FQ42" i="11"/>
  <c r="FR42" i="11"/>
  <c r="FS42" i="11"/>
  <c r="FT42" i="11"/>
  <c r="FU42" i="11"/>
  <c r="FV42" i="11"/>
  <c r="FW42" i="11"/>
  <c r="FX42" i="11"/>
  <c r="FY42" i="11"/>
  <c r="FZ42" i="11"/>
  <c r="GA42" i="11"/>
  <c r="GB42" i="11"/>
  <c r="GC42" i="11"/>
  <c r="GD42" i="11"/>
  <c r="GE42" i="11"/>
  <c r="GF42" i="11"/>
  <c r="GG42" i="11"/>
  <c r="GH42" i="11"/>
  <c r="GI42" i="11"/>
  <c r="GJ42" i="11"/>
  <c r="GK42" i="11"/>
  <c r="GL42" i="11"/>
  <c r="GM42" i="11"/>
  <c r="DW45" i="11"/>
  <c r="DX45" i="11"/>
  <c r="DY45" i="11"/>
  <c r="DZ45" i="11"/>
  <c r="EA45" i="11"/>
  <c r="EB45" i="11"/>
  <c r="EC45" i="11"/>
  <c r="ED45" i="11"/>
  <c r="EE45" i="11"/>
  <c r="EF45" i="11"/>
  <c r="EG45" i="11"/>
  <c r="EH45" i="11"/>
  <c r="EI45" i="11"/>
  <c r="EJ45" i="11"/>
  <c r="EK45" i="11"/>
  <c r="EL45" i="11"/>
  <c r="EM45" i="11"/>
  <c r="EN45" i="11"/>
  <c r="EO45" i="11"/>
  <c r="EP45" i="11"/>
  <c r="EQ45" i="11"/>
  <c r="ER45" i="11"/>
  <c r="ES45" i="11"/>
  <c r="ET45" i="11"/>
  <c r="EU45" i="11"/>
  <c r="EV45" i="11"/>
  <c r="EW45" i="11"/>
  <c r="EX45" i="11"/>
  <c r="EY45" i="11"/>
  <c r="EZ45" i="11"/>
  <c r="FA45" i="11"/>
  <c r="FB45" i="11"/>
  <c r="FC45" i="11"/>
  <c r="FD45" i="11"/>
  <c r="FE45" i="11"/>
  <c r="FF45" i="11"/>
  <c r="FG45" i="11"/>
  <c r="FH45" i="11"/>
  <c r="FI45" i="11"/>
  <c r="FJ45" i="11"/>
  <c r="FK45" i="11"/>
  <c r="FL45" i="11"/>
  <c r="FM45" i="11"/>
  <c r="FN45" i="11"/>
  <c r="FO45" i="11"/>
  <c r="FP45" i="11"/>
  <c r="FQ45" i="11"/>
  <c r="FR45" i="11"/>
  <c r="FS45" i="11"/>
  <c r="FT45" i="11"/>
  <c r="FU45" i="11"/>
  <c r="FV45" i="11"/>
  <c r="FW45" i="11"/>
  <c r="FX45" i="11"/>
  <c r="FY45" i="11"/>
  <c r="FZ45" i="11"/>
  <c r="GA45" i="11"/>
  <c r="GB45" i="11"/>
  <c r="GC45" i="11"/>
  <c r="GD45" i="11"/>
  <c r="GE45" i="11"/>
  <c r="GF45" i="11"/>
  <c r="GG45" i="11"/>
  <c r="GH45" i="11"/>
  <c r="GI45" i="11"/>
  <c r="GJ45" i="11"/>
  <c r="GK45" i="11"/>
  <c r="GL45" i="11"/>
  <c r="GM45" i="11"/>
  <c r="DV20" i="11"/>
  <c r="DV21" i="11"/>
  <c r="DV22" i="11"/>
  <c r="DV23" i="11"/>
  <c r="DV24" i="11"/>
  <c r="DV25" i="11"/>
  <c r="DV26" i="11"/>
  <c r="DV27" i="11"/>
  <c r="DV28" i="11"/>
  <c r="DV29" i="11"/>
  <c r="DV30" i="11"/>
  <c r="DV31" i="11"/>
  <c r="DV32" i="11"/>
  <c r="DV35" i="11"/>
  <c r="DV36" i="11"/>
  <c r="DV37" i="11"/>
  <c r="DV38" i="11"/>
  <c r="DV39" i="11"/>
  <c r="DV40" i="11"/>
  <c r="DV41" i="11"/>
  <c r="DV42" i="11"/>
  <c r="DV45" i="11"/>
  <c r="DV19" i="11"/>
  <c r="AZ3" i="25"/>
  <c r="AY3" i="25"/>
  <c r="AR3" i="25"/>
  <c r="H60" i="15"/>
  <c r="EN18" i="11"/>
  <c r="EP18" i="11"/>
  <c r="ED18" i="11"/>
  <c r="EH18" i="11"/>
  <c r="AS3" i="25"/>
  <c r="T3" i="25"/>
  <c r="Q3" i="25"/>
  <c r="P3" i="25"/>
  <c r="X3" i="25"/>
  <c r="BJ3" i="25"/>
  <c r="BK3" i="25"/>
  <c r="BL3" i="25"/>
  <c r="BM3" i="25"/>
  <c r="BN3" i="25"/>
  <c r="BO3" i="25"/>
  <c r="BP3" i="25"/>
  <c r="BQ3" i="25"/>
  <c r="BR3" i="25"/>
  <c r="BS3" i="25"/>
  <c r="BT3" i="25"/>
  <c r="BU3" i="25"/>
  <c r="BV3" i="25"/>
  <c r="BW3" i="25"/>
  <c r="BX3" i="25"/>
  <c r="BY3" i="25"/>
  <c r="BZ3" i="25"/>
  <c r="CA3" i="25"/>
  <c r="CB3" i="25"/>
  <c r="CC3" i="25"/>
  <c r="CB2" i="25"/>
  <c r="CA2" i="25"/>
  <c r="BZ2" i="25"/>
  <c r="BY2" i="25"/>
  <c r="BX2" i="25"/>
  <c r="BW2" i="25"/>
  <c r="BV2" i="25"/>
  <c r="BU2" i="25"/>
  <c r="BT2" i="25"/>
  <c r="BS2" i="25"/>
  <c r="BR2" i="25"/>
  <c r="BQ2" i="25"/>
  <c r="BP2" i="25"/>
  <c r="BK2" i="25"/>
  <c r="BJ2" i="25"/>
  <c r="BI2" i="25"/>
  <c r="BH2" i="25"/>
  <c r="BG2" i="25"/>
  <c r="BF2" i="25"/>
  <c r="BE2" i="25"/>
  <c r="BD2" i="25"/>
  <c r="BC2" i="25"/>
  <c r="BB2" i="25"/>
  <c r="BA2" i="25"/>
  <c r="AZ2" i="25"/>
  <c r="AY2" i="25"/>
  <c r="AX2" i="25"/>
  <c r="AW2" i="25"/>
  <c r="BI3" i="25"/>
  <c r="BH3" i="25"/>
  <c r="BG3" i="25"/>
  <c r="BF3" i="25"/>
  <c r="BE3" i="25"/>
  <c r="BD3" i="25"/>
  <c r="BC3" i="25"/>
  <c r="BB3" i="25"/>
  <c r="BA3" i="25"/>
  <c r="AX3" i="25"/>
  <c r="AW3" i="25"/>
  <c r="AV3" i="25"/>
  <c r="AU3" i="25"/>
  <c r="AT3" i="25"/>
  <c r="AN3" i="25"/>
  <c r="AM3" i="25"/>
  <c r="AL3" i="25"/>
  <c r="AK3" i="25"/>
  <c r="AJ3" i="25"/>
  <c r="AI3" i="25"/>
  <c r="AH3" i="25"/>
  <c r="AG3" i="25"/>
  <c r="AF3" i="25"/>
  <c r="AE3" i="25"/>
  <c r="AD3" i="25"/>
  <c r="AC3" i="25"/>
  <c r="AB3" i="25"/>
  <c r="C45" i="11"/>
  <c r="AA3" i="25"/>
  <c r="AV2" i="25"/>
  <c r="AU2" i="25"/>
  <c r="AT2" i="25"/>
  <c r="AS2" i="25"/>
  <c r="AR2" i="25"/>
  <c r="AQ2" i="25"/>
  <c r="AP2" i="25"/>
  <c r="AP3" i="25"/>
  <c r="AO3" i="25"/>
  <c r="AO2" i="25"/>
  <c r="AN2" i="25"/>
  <c r="AM2" i="25"/>
  <c r="Z2" i="25"/>
  <c r="Y2" i="25"/>
  <c r="X2" i="25"/>
  <c r="W2" i="25"/>
  <c r="V2" i="25"/>
  <c r="R3" i="25"/>
  <c r="U2" i="25"/>
  <c r="T2" i="25"/>
  <c r="S3" i="25"/>
  <c r="S2" i="25"/>
  <c r="R2" i="25"/>
  <c r="Q2" i="25"/>
  <c r="P2" i="25"/>
  <c r="O2" i="25"/>
  <c r="O3" i="25"/>
  <c r="N3" i="25"/>
  <c r="N2" i="25"/>
  <c r="M2" i="25"/>
  <c r="M3" i="25"/>
  <c r="L2" i="25"/>
  <c r="K2" i="25"/>
  <c r="K3" i="25"/>
  <c r="J2" i="25"/>
  <c r="I3" i="25"/>
  <c r="I2" i="25"/>
  <c r="H2" i="25"/>
  <c r="G2" i="25"/>
  <c r="F2" i="25"/>
  <c r="E2" i="25"/>
  <c r="D2" i="25"/>
  <c r="B2" i="25"/>
  <c r="A3" i="25"/>
  <c r="A2" i="25"/>
  <c r="C2" i="25"/>
  <c r="AQ3" i="25"/>
  <c r="Z3" i="25"/>
  <c r="Y3" i="25"/>
  <c r="W3" i="25"/>
  <c r="V3" i="25"/>
  <c r="U3" i="25"/>
  <c r="L3" i="25"/>
  <c r="J3" i="25"/>
  <c r="H3" i="25"/>
  <c r="G3" i="25"/>
  <c r="F3" i="25"/>
  <c r="E3" i="25"/>
  <c r="D3" i="25"/>
  <c r="C3" i="25"/>
  <c r="B3" i="25"/>
  <c r="E2" i="22"/>
  <c r="C3" i="11"/>
  <c r="F6" i="10"/>
  <c r="C71" i="16"/>
  <c r="C70" i="16"/>
  <c r="C69" i="16"/>
  <c r="C68" i="16"/>
  <c r="C67" i="16"/>
  <c r="C66" i="16"/>
  <c r="C63" i="16"/>
  <c r="C62" i="16"/>
  <c r="C61" i="16"/>
  <c r="C60" i="16"/>
  <c r="C59" i="16"/>
  <c r="C58" i="16"/>
  <c r="C57" i="16"/>
  <c r="C56" i="16"/>
  <c r="C55" i="16"/>
  <c r="C54" i="16"/>
  <c r="C53" i="16"/>
  <c r="C52" i="16"/>
  <c r="G10" i="15" s="1"/>
  <c r="J10" i="15" s="1"/>
  <c r="C51" i="16"/>
  <c r="C50" i="16"/>
  <c r="G53" i="15" s="1"/>
  <c r="C106" i="16"/>
  <c r="C107" i="16"/>
  <c r="C34" i="16"/>
  <c r="C35" i="16"/>
  <c r="I25" i="23"/>
  <c r="C25" i="23" s="1"/>
  <c r="I26" i="23"/>
  <c r="C26" i="23" s="1"/>
  <c r="I33" i="23"/>
  <c r="I34" i="23"/>
  <c r="I41" i="23"/>
  <c r="C41" i="23" s="1"/>
  <c r="I42" i="23"/>
  <c r="C42" i="23" s="1"/>
  <c r="I49" i="23"/>
  <c r="C49" i="23" s="1"/>
  <c r="I50" i="23"/>
  <c r="I57" i="23"/>
  <c r="C57" i="23" s="1"/>
  <c r="I58" i="23"/>
  <c r="C58" i="23" s="1"/>
  <c r="I65" i="23"/>
  <c r="C65" i="23" s="1"/>
  <c r="I66" i="23"/>
  <c r="C66" i="23" s="1"/>
  <c r="I73" i="23"/>
  <c r="I74" i="23"/>
  <c r="C74" i="23" s="1"/>
  <c r="I10" i="23"/>
  <c r="C10" i="23" s="1"/>
  <c r="I16" i="23"/>
  <c r="C16" i="23" s="1"/>
  <c r="I17" i="23"/>
  <c r="C17" i="23" s="1"/>
  <c r="I18" i="23"/>
  <c r="C18" i="23" s="1"/>
  <c r="G12" i="23"/>
  <c r="J12" i="23" s="1"/>
  <c r="G20" i="23"/>
  <c r="J20" i="23" s="1"/>
  <c r="G28" i="23"/>
  <c r="G36" i="23"/>
  <c r="J36" i="23"/>
  <c r="G44" i="23"/>
  <c r="J44" i="23"/>
  <c r="G52" i="23"/>
  <c r="J52" i="23" s="1"/>
  <c r="G60" i="23"/>
  <c r="J60" i="23" s="1"/>
  <c r="G68" i="23"/>
  <c r="J68" i="23" s="1"/>
  <c r="C44" i="24"/>
  <c r="C43" i="24"/>
  <c r="C42" i="24"/>
  <c r="I19" i="23"/>
  <c r="BZ38" i="24"/>
  <c r="BW38" i="24"/>
  <c r="BV38" i="24"/>
  <c r="BU38" i="24"/>
  <c r="BT38" i="24"/>
  <c r="BS38" i="24"/>
  <c r="BR38" i="24"/>
  <c r="BQ38" i="24"/>
  <c r="BP38" i="24"/>
  <c r="BO38" i="24"/>
  <c r="BN38" i="24"/>
  <c r="BM38" i="24"/>
  <c r="BJ38" i="24"/>
  <c r="BI38" i="24"/>
  <c r="BH38" i="24"/>
  <c r="BG38" i="24"/>
  <c r="BF38" i="24"/>
  <c r="BE38" i="24"/>
  <c r="BD38" i="24"/>
  <c r="BC38" i="24"/>
  <c r="BB38" i="24"/>
  <c r="BA38" i="24"/>
  <c r="AZ38" i="24"/>
  <c r="AY38" i="24"/>
  <c r="AX38" i="24"/>
  <c r="AW38" i="24"/>
  <c r="AV38" i="24"/>
  <c r="AU38" i="24"/>
  <c r="AT38" i="24"/>
  <c r="AS38" i="24"/>
  <c r="AR38" i="24"/>
  <c r="AQ38" i="24"/>
  <c r="AP38" i="24"/>
  <c r="AN38" i="24"/>
  <c r="AM38" i="24"/>
  <c r="AL38" i="24"/>
  <c r="AK38" i="24"/>
  <c r="AJ38" i="24"/>
  <c r="AI38" i="24"/>
  <c r="AH38" i="24"/>
  <c r="AG38" i="24"/>
  <c r="AF38" i="24"/>
  <c r="AE38" i="24"/>
  <c r="AD38" i="24"/>
  <c r="AC38" i="24"/>
  <c r="AB38" i="24"/>
  <c r="AA38" i="24"/>
  <c r="Z38" i="24"/>
  <c r="Y38" i="24"/>
  <c r="X38" i="24"/>
  <c r="W38" i="24"/>
  <c r="V38" i="24"/>
  <c r="U38" i="24"/>
  <c r="T38" i="24"/>
  <c r="S38" i="24"/>
  <c r="R38" i="24"/>
  <c r="Q38" i="24"/>
  <c r="P38" i="24"/>
  <c r="O38" i="24"/>
  <c r="N38" i="24"/>
  <c r="M38" i="24"/>
  <c r="L38" i="24"/>
  <c r="K38" i="24"/>
  <c r="J38" i="24"/>
  <c r="I38" i="24"/>
  <c r="H38" i="24"/>
  <c r="G38" i="24"/>
  <c r="F38" i="24"/>
  <c r="E38" i="24"/>
  <c r="D38" i="24"/>
  <c r="C35" i="24"/>
  <c r="C34" i="24"/>
  <c r="C33" i="24"/>
  <c r="C32" i="24"/>
  <c r="C31" i="24"/>
  <c r="C30" i="24"/>
  <c r="C29" i="24"/>
  <c r="C28" i="24"/>
  <c r="C27" i="24"/>
  <c r="C26" i="24"/>
  <c r="C25" i="24"/>
  <c r="G11" i="23"/>
  <c r="J11" i="23" s="1"/>
  <c r="C21" i="24"/>
  <c r="C20" i="24"/>
  <c r="C19" i="24"/>
  <c r="C18" i="24"/>
  <c r="F38" i="23"/>
  <c r="F34" i="23"/>
  <c r="J31" i="23"/>
  <c r="J30" i="23"/>
  <c r="J29" i="23"/>
  <c r="J28" i="23"/>
  <c r="J27" i="23"/>
  <c r="J26" i="23"/>
  <c r="J25" i="23"/>
  <c r="J24" i="23"/>
  <c r="J23" i="23"/>
  <c r="J22" i="23"/>
  <c r="J21" i="23"/>
  <c r="F20" i="23"/>
  <c r="J5" i="23"/>
  <c r="F5" i="23"/>
  <c r="C34" i="22"/>
  <c r="C33" i="22"/>
  <c r="C32" i="22"/>
  <c r="C31" i="22"/>
  <c r="C30" i="22"/>
  <c r="C29" i="22"/>
  <c r="C28" i="22"/>
  <c r="C27" i="22"/>
  <c r="C26" i="22"/>
  <c r="C25" i="22"/>
  <c r="C21" i="22"/>
  <c r="C20" i="22"/>
  <c r="C19" i="22"/>
  <c r="C18" i="22"/>
  <c r="F52" i="21"/>
  <c r="I5" i="21"/>
  <c r="F5" i="21"/>
  <c r="H42" i="21"/>
  <c r="H58" i="21"/>
  <c r="H66" i="21"/>
  <c r="H74" i="21"/>
  <c r="H82" i="21"/>
  <c r="H90" i="21"/>
  <c r="H98" i="21"/>
  <c r="H106" i="21"/>
  <c r="H114" i="21"/>
  <c r="H122" i="21"/>
  <c r="H11" i="21"/>
  <c r="H15" i="21"/>
  <c r="H19" i="21"/>
  <c r="H23" i="21"/>
  <c r="H27" i="21"/>
  <c r="H31" i="21"/>
  <c r="H35" i="21"/>
  <c r="H39" i="21"/>
  <c r="H10" i="21"/>
  <c r="H16" i="21"/>
  <c r="H48" i="21"/>
  <c r="H96" i="21"/>
  <c r="H22" i="21"/>
  <c r="H30" i="21"/>
  <c r="H57" i="21"/>
  <c r="H97" i="21"/>
  <c r="H43" i="21"/>
  <c r="H51" i="21"/>
  <c r="H59" i="21"/>
  <c r="H67" i="21"/>
  <c r="H75" i="21"/>
  <c r="H83" i="21"/>
  <c r="H91" i="21"/>
  <c r="H99" i="21"/>
  <c r="H107" i="21"/>
  <c r="H115" i="21"/>
  <c r="H12" i="21"/>
  <c r="H40" i="21"/>
  <c r="H56" i="21"/>
  <c r="H104" i="21"/>
  <c r="H18" i="21"/>
  <c r="H38" i="21"/>
  <c r="H49" i="21"/>
  <c r="H105" i="21"/>
  <c r="D105" i="21" s="1"/>
  <c r="H44" i="21"/>
  <c r="H52" i="21"/>
  <c r="H60" i="21"/>
  <c r="H68" i="21"/>
  <c r="H76" i="21"/>
  <c r="H84" i="21"/>
  <c r="H92" i="21"/>
  <c r="H100" i="21"/>
  <c r="H108" i="21"/>
  <c r="H116" i="21"/>
  <c r="H20" i="21"/>
  <c r="H24" i="21"/>
  <c r="H28" i="21"/>
  <c r="H32" i="21"/>
  <c r="H36" i="21"/>
  <c r="D36" i="21" s="1"/>
  <c r="H72" i="21"/>
  <c r="H81" i="21"/>
  <c r="H113" i="21"/>
  <c r="H45" i="21"/>
  <c r="H53" i="21"/>
  <c r="H61" i="21"/>
  <c r="H69" i="21"/>
  <c r="H77" i="21"/>
  <c r="H85" i="21"/>
  <c r="H93" i="21"/>
  <c r="H101" i="21"/>
  <c r="H109" i="21"/>
  <c r="H117" i="21"/>
  <c r="H64" i="21"/>
  <c r="H14" i="21"/>
  <c r="H89" i="21"/>
  <c r="H121" i="21"/>
  <c r="H46" i="21"/>
  <c r="H54" i="21"/>
  <c r="H62" i="21"/>
  <c r="H70" i="21"/>
  <c r="H78" i="21"/>
  <c r="H86" i="21"/>
  <c r="H94" i="21"/>
  <c r="H102" i="21"/>
  <c r="H110" i="21"/>
  <c r="H118" i="21"/>
  <c r="H13" i="21"/>
  <c r="H17" i="21"/>
  <c r="D17" i="21" s="1"/>
  <c r="H21" i="21"/>
  <c r="H25" i="21"/>
  <c r="H29" i="21"/>
  <c r="H33" i="21"/>
  <c r="H37" i="21"/>
  <c r="H41" i="21"/>
  <c r="H88" i="21"/>
  <c r="H112" i="21"/>
  <c r="H34" i="21"/>
  <c r="H65" i="21"/>
  <c r="H47" i="21"/>
  <c r="H55" i="21"/>
  <c r="H63" i="21"/>
  <c r="H71" i="21"/>
  <c r="H79" i="21"/>
  <c r="H87" i="21"/>
  <c r="H95" i="21"/>
  <c r="H103" i="21"/>
  <c r="H111" i="21"/>
  <c r="H119" i="21"/>
  <c r="H80" i="21"/>
  <c r="H120" i="21"/>
  <c r="H26" i="21"/>
  <c r="H73" i="21"/>
  <c r="F38" i="21"/>
  <c r="G60" i="21"/>
  <c r="I60" i="21" s="1"/>
  <c r="G68" i="21"/>
  <c r="G76" i="21"/>
  <c r="G84" i="21"/>
  <c r="G92" i="21"/>
  <c r="G100" i="21"/>
  <c r="G108" i="21"/>
  <c r="G116" i="21"/>
  <c r="G45" i="21"/>
  <c r="G47" i="21"/>
  <c r="G74" i="21"/>
  <c r="G106" i="21"/>
  <c r="G75" i="21"/>
  <c r="G99" i="21"/>
  <c r="G19" i="21"/>
  <c r="I19" i="21" s="1"/>
  <c r="G39" i="21"/>
  <c r="G53" i="21"/>
  <c r="I53" i="21" s="1"/>
  <c r="G61" i="21"/>
  <c r="I61" i="21" s="1"/>
  <c r="G69" i="21"/>
  <c r="G77" i="21"/>
  <c r="G85" i="21"/>
  <c r="G93" i="21"/>
  <c r="G101" i="21"/>
  <c r="G109" i="21"/>
  <c r="G117" i="21"/>
  <c r="G12" i="21"/>
  <c r="G16" i="21"/>
  <c r="I16" i="21" s="1"/>
  <c r="G20" i="21"/>
  <c r="I20" i="21" s="1"/>
  <c r="G24" i="21"/>
  <c r="G28" i="21"/>
  <c r="G32" i="21"/>
  <c r="G36" i="21"/>
  <c r="G40" i="21"/>
  <c r="G46" i="21"/>
  <c r="G10" i="21"/>
  <c r="I10" i="21" s="1"/>
  <c r="G82" i="21"/>
  <c r="G98" i="21"/>
  <c r="G83" i="21"/>
  <c r="G115" i="21"/>
  <c r="G23" i="21"/>
  <c r="G35" i="21"/>
  <c r="G54" i="21"/>
  <c r="I54" i="21" s="1"/>
  <c r="G62" i="21"/>
  <c r="I62" i="21" s="1"/>
  <c r="G70" i="21"/>
  <c r="G78" i="21"/>
  <c r="G86" i="21"/>
  <c r="G94" i="21"/>
  <c r="G102" i="21"/>
  <c r="G110" i="21"/>
  <c r="G118" i="21"/>
  <c r="G58" i="21"/>
  <c r="G122" i="21"/>
  <c r="I122" i="21" s="1"/>
  <c r="G43" i="21"/>
  <c r="G91" i="21"/>
  <c r="G27" i="21"/>
  <c r="G55" i="21"/>
  <c r="G63" i="21"/>
  <c r="G71" i="21"/>
  <c r="G79" i="21"/>
  <c r="G87" i="21"/>
  <c r="G95" i="21"/>
  <c r="G103" i="21"/>
  <c r="G111" i="21"/>
  <c r="G119" i="21"/>
  <c r="G13" i="21"/>
  <c r="I13" i="21" s="1"/>
  <c r="G17" i="21"/>
  <c r="I17" i="21" s="1"/>
  <c r="G21" i="21"/>
  <c r="I21" i="21" s="1"/>
  <c r="G25" i="21"/>
  <c r="G29" i="21"/>
  <c r="G33" i="21"/>
  <c r="G37" i="21"/>
  <c r="G41" i="21"/>
  <c r="G48" i="21"/>
  <c r="G66" i="21"/>
  <c r="G51" i="21"/>
  <c r="I51" i="21" s="1"/>
  <c r="G107" i="21"/>
  <c r="G31" i="21"/>
  <c r="I31" i="21" s="1"/>
  <c r="G56" i="21"/>
  <c r="G64" i="21"/>
  <c r="G72" i="21"/>
  <c r="G80" i="21"/>
  <c r="G88" i="21"/>
  <c r="G96" i="21"/>
  <c r="G104" i="21"/>
  <c r="G112" i="21"/>
  <c r="G120" i="21"/>
  <c r="I120" i="21" s="1"/>
  <c r="G49" i="21"/>
  <c r="G114" i="21"/>
  <c r="G59" i="21"/>
  <c r="G11" i="21"/>
  <c r="I11" i="21" s="1"/>
  <c r="G52" i="21"/>
  <c r="I52" i="21" s="1"/>
  <c r="G57" i="21"/>
  <c r="G65" i="21"/>
  <c r="G73" i="21"/>
  <c r="G81" i="21"/>
  <c r="G89" i="21"/>
  <c r="G97" i="21"/>
  <c r="G105" i="21"/>
  <c r="G113" i="21"/>
  <c r="G121" i="21"/>
  <c r="I121" i="21" s="1"/>
  <c r="G14" i="21"/>
  <c r="I14" i="21" s="1"/>
  <c r="G18" i="21"/>
  <c r="I18" i="21" s="1"/>
  <c r="G22" i="21"/>
  <c r="I22" i="21" s="1"/>
  <c r="G26" i="21"/>
  <c r="G30" i="21"/>
  <c r="G34" i="21"/>
  <c r="G38" i="21"/>
  <c r="G42" i="21"/>
  <c r="I42" i="21" s="1"/>
  <c r="G90" i="21"/>
  <c r="G67" i="21"/>
  <c r="G15" i="21"/>
  <c r="I15" i="21" s="1"/>
  <c r="G44" i="21"/>
  <c r="G74" i="23"/>
  <c r="J74" i="23" s="1"/>
  <c r="G66" i="23"/>
  <c r="J66" i="23" s="1"/>
  <c r="G58" i="23"/>
  <c r="J58" i="23" s="1"/>
  <c r="G50" i="23"/>
  <c r="J50" i="23" s="1"/>
  <c r="G42" i="23"/>
  <c r="J42" i="23" s="1"/>
  <c r="G34" i="23"/>
  <c r="J34" i="23"/>
  <c r="G26" i="23"/>
  <c r="G18" i="23"/>
  <c r="J18" i="23" s="1"/>
  <c r="G10" i="23"/>
  <c r="J10" i="23"/>
  <c r="I15" i="23"/>
  <c r="C15" i="23"/>
  <c r="I72" i="23"/>
  <c r="I64" i="23"/>
  <c r="C64" i="23" s="1"/>
  <c r="I56" i="23"/>
  <c r="C56" i="23"/>
  <c r="I48" i="23"/>
  <c r="C48" i="23"/>
  <c r="I40" i="23"/>
  <c r="C40" i="23" s="1"/>
  <c r="I32" i="23"/>
  <c r="I24" i="23"/>
  <c r="C24" i="23"/>
  <c r="F37" i="21"/>
  <c r="G73" i="23"/>
  <c r="J73" i="23" s="1"/>
  <c r="G65" i="23"/>
  <c r="J65" i="23" s="1"/>
  <c r="G57" i="23"/>
  <c r="J57" i="23"/>
  <c r="G49" i="23"/>
  <c r="J49" i="23" s="1"/>
  <c r="G41" i="23"/>
  <c r="J41" i="23" s="1"/>
  <c r="G33" i="23"/>
  <c r="J33" i="23" s="1"/>
  <c r="G25" i="23"/>
  <c r="G17" i="23"/>
  <c r="J17" i="23" s="1"/>
  <c r="G9" i="23"/>
  <c r="J9" i="23" s="1"/>
  <c r="I14" i="23"/>
  <c r="C14" i="23"/>
  <c r="I71" i="23"/>
  <c r="C71" i="23" s="1"/>
  <c r="I63" i="23"/>
  <c r="C63" i="23" s="1"/>
  <c r="I55" i="23"/>
  <c r="C55" i="23" s="1"/>
  <c r="I47" i="23"/>
  <c r="C47" i="23" s="1"/>
  <c r="I39" i="23"/>
  <c r="I31" i="23"/>
  <c r="C31" i="23" s="1"/>
  <c r="I23" i="23"/>
  <c r="C23" i="23" s="1"/>
  <c r="F36" i="21"/>
  <c r="F39" i="21"/>
  <c r="G72" i="23"/>
  <c r="J72" i="23" s="1"/>
  <c r="G64" i="23"/>
  <c r="J64" i="23" s="1"/>
  <c r="G56" i="23"/>
  <c r="J56" i="23" s="1"/>
  <c r="G48" i="23"/>
  <c r="J48" i="23" s="1"/>
  <c r="G40" i="23"/>
  <c r="J40" i="23" s="1"/>
  <c r="G32" i="23"/>
  <c r="J32" i="23"/>
  <c r="G24" i="23"/>
  <c r="G16" i="23"/>
  <c r="J16" i="23"/>
  <c r="G8" i="23"/>
  <c r="I13" i="23"/>
  <c r="C13" i="23"/>
  <c r="I70" i="23"/>
  <c r="C70" i="23" s="1"/>
  <c r="I62" i="23"/>
  <c r="C62" i="23" s="1"/>
  <c r="I54" i="23"/>
  <c r="C54" i="23" s="1"/>
  <c r="I46" i="23"/>
  <c r="C46" i="23" s="1"/>
  <c r="I38" i="23"/>
  <c r="I30" i="23"/>
  <c r="C30" i="23" s="1"/>
  <c r="I22" i="23"/>
  <c r="C22" i="23" s="1"/>
  <c r="F32" i="21"/>
  <c r="F35" i="21"/>
  <c r="G71" i="23"/>
  <c r="J71" i="23" s="1"/>
  <c r="G63" i="23"/>
  <c r="J63" i="23" s="1"/>
  <c r="G55" i="23"/>
  <c r="J55" i="23"/>
  <c r="G47" i="23"/>
  <c r="J47" i="23"/>
  <c r="G39" i="23"/>
  <c r="J39" i="23" s="1"/>
  <c r="G31" i="23"/>
  <c r="G23" i="23"/>
  <c r="G15" i="23"/>
  <c r="J15" i="23" s="1"/>
  <c r="G7" i="23"/>
  <c r="J7" i="23" s="1"/>
  <c r="I12" i="23"/>
  <c r="C12" i="23"/>
  <c r="I69" i="23"/>
  <c r="C69" i="23" s="1"/>
  <c r="I61" i="23"/>
  <c r="I53" i="23"/>
  <c r="C53" i="23"/>
  <c r="I45" i="23"/>
  <c r="C45" i="23" s="1"/>
  <c r="I37" i="23"/>
  <c r="I29" i="23"/>
  <c r="C29" i="23"/>
  <c r="I21" i="23"/>
  <c r="C21" i="23" s="1"/>
  <c r="F42" i="21"/>
  <c r="F34" i="21"/>
  <c r="G70" i="23"/>
  <c r="J70" i="23"/>
  <c r="G62" i="23"/>
  <c r="J62" i="23"/>
  <c r="G54" i="23"/>
  <c r="J54" i="23" s="1"/>
  <c r="G46" i="23"/>
  <c r="J46" i="23"/>
  <c r="G38" i="23"/>
  <c r="J38" i="23" s="1"/>
  <c r="G30" i="23"/>
  <c r="G22" i="23"/>
  <c r="G14" i="23"/>
  <c r="J14" i="23"/>
  <c r="I9" i="23"/>
  <c r="C9" i="23"/>
  <c r="I11" i="23"/>
  <c r="C11" i="23" s="1"/>
  <c r="I68" i="23"/>
  <c r="C68" i="23" s="1"/>
  <c r="I60" i="23"/>
  <c r="C60" i="23" s="1"/>
  <c r="I52" i="23"/>
  <c r="C52" i="23"/>
  <c r="I44" i="23"/>
  <c r="C44" i="23"/>
  <c r="I36" i="23"/>
  <c r="I28" i="23"/>
  <c r="C28" i="23" s="1"/>
  <c r="I20" i="23"/>
  <c r="F41" i="21"/>
  <c r="F33" i="21"/>
  <c r="G69" i="23"/>
  <c r="J69" i="23" s="1"/>
  <c r="G61" i="23"/>
  <c r="J61" i="23"/>
  <c r="G53" i="23"/>
  <c r="J53" i="23" s="1"/>
  <c r="G45" i="23"/>
  <c r="J45" i="23" s="1"/>
  <c r="G37" i="23"/>
  <c r="J37" i="23"/>
  <c r="G29" i="23"/>
  <c r="G21" i="23"/>
  <c r="G13" i="23"/>
  <c r="J13" i="23" s="1"/>
  <c r="I67" i="23"/>
  <c r="C67" i="23" s="1"/>
  <c r="I59" i="23"/>
  <c r="C59" i="23" s="1"/>
  <c r="I51" i="23"/>
  <c r="C51" i="23" s="1"/>
  <c r="I43" i="23"/>
  <c r="C43" i="23"/>
  <c r="I35" i="23"/>
  <c r="I27" i="23"/>
  <c r="C27" i="23" s="1"/>
  <c r="F40" i="21"/>
  <c r="G6" i="23"/>
  <c r="J6" i="23" s="1"/>
  <c r="G67" i="23"/>
  <c r="J67" i="23" s="1"/>
  <c r="G59" i="23"/>
  <c r="J59" i="23" s="1"/>
  <c r="G51" i="23"/>
  <c r="J51" i="23" s="1"/>
  <c r="G43" i="23"/>
  <c r="J43" i="23" s="1"/>
  <c r="G35" i="23"/>
  <c r="J35" i="23"/>
  <c r="G27" i="23"/>
  <c r="G19" i="23"/>
  <c r="G60" i="15"/>
  <c r="C67" i="11"/>
  <c r="C68" i="11"/>
  <c r="G69" i="10" s="1"/>
  <c r="C35" i="11"/>
  <c r="C36" i="11"/>
  <c r="C111" i="16"/>
  <c r="C110" i="16"/>
  <c r="C109" i="16"/>
  <c r="C108" i="16"/>
  <c r="C103" i="16"/>
  <c r="C102" i="16"/>
  <c r="C101" i="16"/>
  <c r="C100" i="16"/>
  <c r="C99" i="16"/>
  <c r="C98" i="16"/>
  <c r="C97" i="16"/>
  <c r="C96" i="16"/>
  <c r="C95" i="16"/>
  <c r="C94" i="16"/>
  <c r="C93" i="16"/>
  <c r="C92" i="16"/>
  <c r="C91" i="16"/>
  <c r="C90" i="16"/>
  <c r="I59" i="15" s="1"/>
  <c r="C59" i="15" s="1"/>
  <c r="BZ86" i="16"/>
  <c r="BW86" i="16"/>
  <c r="BV86" i="16"/>
  <c r="BU86" i="16"/>
  <c r="BT86" i="16"/>
  <c r="BS86" i="16"/>
  <c r="BR86" i="16"/>
  <c r="BQ86" i="16"/>
  <c r="BP86" i="16"/>
  <c r="BO86" i="16"/>
  <c r="BN86" i="16"/>
  <c r="BM86" i="16"/>
  <c r="BJ86" i="16"/>
  <c r="BI86" i="16"/>
  <c r="BH86" i="16"/>
  <c r="BG86" i="16"/>
  <c r="BF86" i="16"/>
  <c r="BE86" i="16"/>
  <c r="BD86" i="16"/>
  <c r="BC86" i="16"/>
  <c r="BB86" i="16"/>
  <c r="BA86" i="16"/>
  <c r="AZ86" i="16"/>
  <c r="AY86" i="16"/>
  <c r="AX86" i="16"/>
  <c r="AW86" i="16"/>
  <c r="AV86" i="16"/>
  <c r="AU86" i="16"/>
  <c r="AT86" i="16"/>
  <c r="AS86" i="16"/>
  <c r="AR86" i="16"/>
  <c r="AQ86" i="16"/>
  <c r="AP86" i="16"/>
  <c r="AN86" i="16"/>
  <c r="AM86" i="16"/>
  <c r="AL86" i="16"/>
  <c r="AK86" i="16"/>
  <c r="AJ86" i="16"/>
  <c r="AI86" i="16"/>
  <c r="AH86" i="16"/>
  <c r="AG86" i="16"/>
  <c r="AF86" i="16"/>
  <c r="AE86" i="16"/>
  <c r="AD86" i="16"/>
  <c r="AC86" i="16"/>
  <c r="AB86" i="16"/>
  <c r="AA86" i="16"/>
  <c r="Z86" i="16"/>
  <c r="Y86" i="16"/>
  <c r="X86" i="16"/>
  <c r="W86" i="16"/>
  <c r="V86" i="16"/>
  <c r="U86" i="16"/>
  <c r="T86" i="16"/>
  <c r="S86" i="16"/>
  <c r="R86" i="16"/>
  <c r="Q86" i="16"/>
  <c r="P86" i="16"/>
  <c r="O86" i="16"/>
  <c r="N86" i="16"/>
  <c r="M86" i="16"/>
  <c r="L86" i="16"/>
  <c r="K86" i="16"/>
  <c r="J86" i="16"/>
  <c r="I86" i="16"/>
  <c r="H86" i="16"/>
  <c r="G86" i="16"/>
  <c r="F86" i="16"/>
  <c r="E86" i="16"/>
  <c r="D86" i="16"/>
  <c r="C83" i="16"/>
  <c r="C80" i="16"/>
  <c r="C79" i="16"/>
  <c r="C78" i="16"/>
  <c r="C77" i="16"/>
  <c r="C76" i="16"/>
  <c r="C46" i="16"/>
  <c r="C39" i="16"/>
  <c r="C38" i="16"/>
  <c r="C37" i="16"/>
  <c r="C36" i="16"/>
  <c r="C31" i="16"/>
  <c r="C30" i="16"/>
  <c r="C29" i="16"/>
  <c r="C28" i="16"/>
  <c r="C27" i="16"/>
  <c r="C26" i="16"/>
  <c r="C25" i="16"/>
  <c r="C24" i="16"/>
  <c r="C23" i="16"/>
  <c r="C22" i="16"/>
  <c r="C21" i="16"/>
  <c r="C20" i="16"/>
  <c r="C19" i="16"/>
  <c r="C18" i="16"/>
  <c r="H10" i="15" s="1"/>
  <c r="D10" i="15" s="1"/>
  <c r="F5" i="15"/>
  <c r="C77" i="11"/>
  <c r="C78" i="11"/>
  <c r="C79" i="11"/>
  <c r="C80" i="11"/>
  <c r="C81" i="11"/>
  <c r="F61" i="10"/>
  <c r="I6" i="10"/>
  <c r="I5" i="10"/>
  <c r="C73" i="11"/>
  <c r="C74" i="11"/>
  <c r="C41" i="11"/>
  <c r="C42" i="11"/>
  <c r="C47" i="11"/>
  <c r="F5" i="10"/>
  <c r="F52" i="10"/>
  <c r="C72" i="11"/>
  <c r="C71" i="11"/>
  <c r="C70" i="11"/>
  <c r="C69" i="11"/>
  <c r="C64" i="11"/>
  <c r="C63" i="11"/>
  <c r="C62" i="11"/>
  <c r="C61" i="11"/>
  <c r="C60" i="11"/>
  <c r="C59" i="11"/>
  <c r="G110" i="10" s="1"/>
  <c r="C58" i="11"/>
  <c r="C57" i="11"/>
  <c r="C56" i="11"/>
  <c r="C55" i="11"/>
  <c r="C54" i="11"/>
  <c r="C53" i="11"/>
  <c r="G23" i="10" s="1"/>
  <c r="I23" i="10" s="1"/>
  <c r="C52" i="11"/>
  <c r="C51" i="11"/>
  <c r="G29" i="10" s="1"/>
  <c r="I29" i="10" s="1"/>
  <c r="C20" i="11"/>
  <c r="H16" i="10" s="1"/>
  <c r="C21" i="11"/>
  <c r="H10" i="10" s="1"/>
  <c r="D10" i="10" s="1"/>
  <c r="C22" i="11"/>
  <c r="C23" i="11"/>
  <c r="H35" i="10" s="1"/>
  <c r="D35" i="10" s="1"/>
  <c r="C24" i="11"/>
  <c r="C25" i="11"/>
  <c r="C26" i="11"/>
  <c r="C27" i="11"/>
  <c r="C28" i="11"/>
  <c r="C29" i="11"/>
  <c r="C30" i="11"/>
  <c r="C31" i="11"/>
  <c r="C32" i="11"/>
  <c r="C37" i="11"/>
  <c r="C38" i="11"/>
  <c r="C39" i="11"/>
  <c r="C40" i="11"/>
  <c r="C19" i="11"/>
  <c r="I65" i="15"/>
  <c r="C65" i="15" s="1"/>
  <c r="I7" i="15"/>
  <c r="C7" i="15" s="1"/>
  <c r="I69" i="15"/>
  <c r="C69" i="15" s="1"/>
  <c r="H13" i="10"/>
  <c r="H37" i="15"/>
  <c r="I41" i="21" l="1"/>
  <c r="H68" i="15"/>
  <c r="H50" i="15"/>
  <c r="H67" i="15"/>
  <c r="H42" i="15"/>
  <c r="H65" i="15"/>
  <c r="H49" i="15"/>
  <c r="H40" i="15"/>
  <c r="H47" i="15"/>
  <c r="H66" i="15"/>
  <c r="H43" i="15"/>
  <c r="H53" i="15"/>
  <c r="I86" i="21"/>
  <c r="I69" i="21"/>
  <c r="I107" i="21"/>
  <c r="I106" i="21"/>
  <c r="I89" i="21"/>
  <c r="I109" i="21"/>
  <c r="I36" i="21"/>
  <c r="I37" i="21"/>
  <c r="I33" i="21"/>
  <c r="I90" i="21"/>
  <c r="I87" i="21"/>
  <c r="I38" i="21"/>
  <c r="I85" i="21"/>
  <c r="D85" i="21"/>
  <c r="I67" i="21"/>
  <c r="D67" i="21"/>
  <c r="I102" i="21"/>
  <c r="I72" i="21"/>
  <c r="I68" i="21"/>
  <c r="I88" i="21"/>
  <c r="I103" i="21"/>
  <c r="I101" i="21"/>
  <c r="I32" i="21"/>
  <c r="I105" i="21"/>
  <c r="I63" i="21"/>
  <c r="I108" i="21"/>
  <c r="I35" i="21"/>
  <c r="I82" i="21"/>
  <c r="I70" i="21"/>
  <c r="I83" i="21"/>
  <c r="I71" i="21"/>
  <c r="I39" i="21"/>
  <c r="I100" i="21"/>
  <c r="I104" i="21"/>
  <c r="I66" i="21"/>
  <c r="I65" i="21"/>
  <c r="I84" i="21"/>
  <c r="I40" i="21"/>
  <c r="I80" i="21"/>
  <c r="I34" i="21"/>
  <c r="I110" i="21"/>
  <c r="I64" i="21"/>
  <c r="I81" i="21"/>
  <c r="J53" i="15"/>
  <c r="J60" i="15"/>
  <c r="H70" i="15"/>
  <c r="H58" i="15"/>
  <c r="H55" i="15"/>
  <c r="H59" i="15"/>
  <c r="H64" i="15"/>
  <c r="H54" i="15"/>
  <c r="H46" i="15"/>
  <c r="H56" i="15"/>
  <c r="H61" i="15"/>
  <c r="I49" i="15"/>
  <c r="C49" i="15" s="1"/>
  <c r="I60" i="15"/>
  <c r="C60" i="15" s="1"/>
  <c r="I13" i="15"/>
  <c r="C13" i="15" s="1"/>
  <c r="G55" i="15"/>
  <c r="G48" i="15"/>
  <c r="G45" i="15"/>
  <c r="G37" i="15"/>
  <c r="J37" i="15" s="1"/>
  <c r="H39" i="15"/>
  <c r="H44" i="15"/>
  <c r="G42" i="15"/>
  <c r="J42" i="15" s="1"/>
  <c r="H26" i="15"/>
  <c r="I47" i="15"/>
  <c r="C47" i="15" s="1"/>
  <c r="G47" i="15"/>
  <c r="J47" i="15" s="1"/>
  <c r="G20" i="15"/>
  <c r="J20" i="15" s="1"/>
  <c r="I46" i="15"/>
  <c r="C46" i="15" s="1"/>
  <c r="G24" i="15"/>
  <c r="J24" i="15" s="1"/>
  <c r="G56" i="15"/>
  <c r="G19" i="15"/>
  <c r="J19" i="15" s="1"/>
  <c r="G58" i="15"/>
  <c r="I9" i="15"/>
  <c r="C9" i="15" s="1"/>
  <c r="H30" i="15"/>
  <c r="G14" i="15"/>
  <c r="J14" i="15" s="1"/>
  <c r="G33" i="15"/>
  <c r="J33" i="15" s="1"/>
  <c r="G64" i="15"/>
  <c r="G28" i="15"/>
  <c r="J28" i="15" s="1"/>
  <c r="G66" i="15"/>
  <c r="J66" i="15" s="1"/>
  <c r="G30" i="15"/>
  <c r="J30" i="15" s="1"/>
  <c r="H48" i="15"/>
  <c r="H71" i="15"/>
  <c r="G25" i="15"/>
  <c r="J25" i="15" s="1"/>
  <c r="H9" i="15"/>
  <c r="D9" i="15" s="1"/>
  <c r="G22" i="15"/>
  <c r="J22" i="15" s="1"/>
  <c r="G41" i="15"/>
  <c r="G72" i="15"/>
  <c r="G36" i="15"/>
  <c r="J36" i="15" s="1"/>
  <c r="G9" i="15"/>
  <c r="J9" i="15" s="1"/>
  <c r="G59" i="15"/>
  <c r="H57" i="15"/>
  <c r="H41" i="15"/>
  <c r="G7" i="15"/>
  <c r="J7" i="15" s="1"/>
  <c r="I61" i="15"/>
  <c r="C61" i="15" s="1"/>
  <c r="G71" i="15"/>
  <c r="G31" i="15"/>
  <c r="J31" i="15" s="1"/>
  <c r="G70" i="15"/>
  <c r="G57" i="15"/>
  <c r="G32" i="15"/>
  <c r="J32" i="15" s="1"/>
  <c r="G67" i="15"/>
  <c r="G23" i="15"/>
  <c r="J23" i="15" s="1"/>
  <c r="I16" i="15"/>
  <c r="C16" i="15" s="1"/>
  <c r="G61" i="15"/>
  <c r="G68" i="15"/>
  <c r="J68" i="15" s="1"/>
  <c r="G11" i="15"/>
  <c r="J11" i="15" s="1"/>
  <c r="G17" i="15"/>
  <c r="J17" i="15" s="1"/>
  <c r="G43" i="15"/>
  <c r="J43" i="15" s="1"/>
  <c r="I10" i="15"/>
  <c r="C10" i="15" s="1"/>
  <c r="G34" i="15"/>
  <c r="J34" i="15" s="1"/>
  <c r="G46" i="15"/>
  <c r="I72" i="15"/>
  <c r="C72" i="15" s="1"/>
  <c r="G18" i="15"/>
  <c r="J18" i="15" s="1"/>
  <c r="G39" i="15"/>
  <c r="G13" i="15"/>
  <c r="J13" i="15" s="1"/>
  <c r="G8" i="15"/>
  <c r="J8" i="15" s="1"/>
  <c r="G40" i="15"/>
  <c r="G52" i="15"/>
  <c r="G38" i="15"/>
  <c r="J38" i="15" s="1"/>
  <c r="H52" i="15"/>
  <c r="H45" i="15"/>
  <c r="H33" i="15"/>
  <c r="I27" i="15"/>
  <c r="C27" i="15" s="1"/>
  <c r="I19" i="15"/>
  <c r="C19" i="15" s="1"/>
  <c r="I24" i="15"/>
  <c r="C24" i="15" s="1"/>
  <c r="C42" i="15"/>
  <c r="I14" i="15"/>
  <c r="C14" i="15" s="1"/>
  <c r="I21" i="15"/>
  <c r="C21" i="15" s="1"/>
  <c r="I39" i="15"/>
  <c r="C39" i="15" s="1"/>
  <c r="H12" i="15"/>
  <c r="D12" i="15" s="1"/>
  <c r="H25" i="15"/>
  <c r="H20" i="15"/>
  <c r="I68" i="15"/>
  <c r="C68" i="15" s="1"/>
  <c r="I67" i="15"/>
  <c r="C67" i="15" s="1"/>
  <c r="I12" i="15"/>
  <c r="I57" i="15"/>
  <c r="C57" i="15" s="1"/>
  <c r="H31" i="15"/>
  <c r="H17" i="15"/>
  <c r="H32" i="15"/>
  <c r="H35" i="15"/>
  <c r="I53" i="15"/>
  <c r="C53" i="15" s="1"/>
  <c r="C45" i="15"/>
  <c r="I51" i="15"/>
  <c r="I8" i="15"/>
  <c r="C8" i="15" s="1"/>
  <c r="I31" i="15"/>
  <c r="I64" i="15"/>
  <c r="C64" i="15" s="1"/>
  <c r="I71" i="15"/>
  <c r="C71" i="15" s="1"/>
  <c r="H29" i="15"/>
  <c r="H27" i="15"/>
  <c r="H24" i="15"/>
  <c r="G49" i="15"/>
  <c r="J49" i="15" s="1"/>
  <c r="G29" i="15"/>
  <c r="J29" i="15" s="1"/>
  <c r="G26" i="15"/>
  <c r="J26" i="15" s="1"/>
  <c r="G65" i="15"/>
  <c r="J65" i="15" s="1"/>
  <c r="G15" i="15"/>
  <c r="J15" i="15" s="1"/>
  <c r="G50" i="15"/>
  <c r="J50" i="15" s="1"/>
  <c r="G16" i="15"/>
  <c r="J16" i="15" s="1"/>
  <c r="H14" i="15"/>
  <c r="D14" i="15" s="1"/>
  <c r="I52" i="15"/>
  <c r="C52" i="15" s="1"/>
  <c r="H21" i="15"/>
  <c r="I56" i="15"/>
  <c r="C56" i="15" s="1"/>
  <c r="H8" i="15"/>
  <c r="D8" i="15" s="1"/>
  <c r="I26" i="15"/>
  <c r="C26" i="15" s="1"/>
  <c r="I44" i="15"/>
  <c r="C44" i="15" s="1"/>
  <c r="I25" i="15"/>
  <c r="C25" i="15" s="1"/>
  <c r="I40" i="15"/>
  <c r="C40" i="15" s="1"/>
  <c r="H23" i="15"/>
  <c r="H34" i="15"/>
  <c r="I34" i="15"/>
  <c r="H19" i="15"/>
  <c r="D19" i="15" s="1"/>
  <c r="I63" i="15"/>
  <c r="C63" i="15" s="1"/>
  <c r="H15" i="15"/>
  <c r="I17" i="15"/>
  <c r="C17" i="15" s="1"/>
  <c r="H22" i="15"/>
  <c r="H18" i="15"/>
  <c r="G44" i="15"/>
  <c r="G12" i="15"/>
  <c r="J12" i="15" s="1"/>
  <c r="H38" i="15"/>
  <c r="H7" i="15"/>
  <c r="D7" i="15" s="1"/>
  <c r="H36" i="15"/>
  <c r="I33" i="15"/>
  <c r="I41" i="15"/>
  <c r="C41" i="15" s="1"/>
  <c r="H16" i="15"/>
  <c r="I43" i="15"/>
  <c r="C43" i="15" s="1"/>
  <c r="I66" i="15"/>
  <c r="C66" i="15" s="1"/>
  <c r="I23" i="15"/>
  <c r="C23" i="15" s="1"/>
  <c r="H13" i="15"/>
  <c r="H11" i="15"/>
  <c r="I20" i="15"/>
  <c r="C20" i="15" s="1"/>
  <c r="I70" i="15"/>
  <c r="C70" i="15" s="1"/>
  <c r="I58" i="15"/>
  <c r="C58" i="15" s="1"/>
  <c r="I15" i="15"/>
  <c r="C15" i="15" s="1"/>
  <c r="I30" i="15"/>
  <c r="I48" i="15"/>
  <c r="C48" i="15" s="1"/>
  <c r="I55" i="15"/>
  <c r="C55" i="15" s="1"/>
  <c r="I18" i="15"/>
  <c r="C18" i="15" s="1"/>
  <c r="I28" i="15"/>
  <c r="C28" i="15" s="1"/>
  <c r="I11" i="15"/>
  <c r="I38" i="15"/>
  <c r="I54" i="15"/>
  <c r="C54" i="15" s="1"/>
  <c r="I62" i="15"/>
  <c r="I32" i="15"/>
  <c r="I50" i="15"/>
  <c r="C50" i="15" s="1"/>
  <c r="I22" i="15"/>
  <c r="C22" i="15" s="1"/>
  <c r="I29" i="15"/>
  <c r="C29" i="15" s="1"/>
  <c r="H28" i="15"/>
  <c r="G54" i="15"/>
  <c r="G63" i="15"/>
  <c r="J63" i="15" s="1"/>
  <c r="G27" i="15"/>
  <c r="J27" i="15" s="1"/>
  <c r="G69" i="15"/>
  <c r="G21" i="15"/>
  <c r="J21" i="15" s="1"/>
  <c r="H72" i="15"/>
  <c r="H69" i="15"/>
  <c r="DV18" i="11"/>
  <c r="H107" i="10"/>
  <c r="H80" i="10"/>
  <c r="H64" i="10"/>
  <c r="H86" i="10"/>
  <c r="H96" i="10"/>
  <c r="H69" i="10"/>
  <c r="I69" i="10" s="1"/>
  <c r="H70" i="10"/>
  <c r="H94" i="10"/>
  <c r="H65" i="10"/>
  <c r="H103" i="10"/>
  <c r="H66" i="10"/>
  <c r="H91" i="10"/>
  <c r="H67" i="10"/>
  <c r="H93" i="10"/>
  <c r="H68" i="10"/>
  <c r="H71" i="10"/>
  <c r="H98" i="10"/>
  <c r="H72" i="10"/>
  <c r="H106" i="10"/>
  <c r="H73" i="10"/>
  <c r="H84" i="10"/>
  <c r="H74" i="10"/>
  <c r="H92" i="10"/>
  <c r="H63" i="10"/>
  <c r="H102" i="10"/>
  <c r="H101" i="10"/>
  <c r="H81" i="10"/>
  <c r="H110" i="10"/>
  <c r="I110" i="10" s="1"/>
  <c r="H83" i="10"/>
  <c r="H82" i="10"/>
  <c r="H87" i="10"/>
  <c r="H90" i="10"/>
  <c r="H95" i="10"/>
  <c r="H89" i="10"/>
  <c r="H100" i="10"/>
  <c r="H104" i="10"/>
  <c r="H97" i="10"/>
  <c r="H108" i="10"/>
  <c r="H77" i="10"/>
  <c r="H105" i="10"/>
  <c r="H88" i="10"/>
  <c r="H85" i="10"/>
  <c r="H78" i="10"/>
  <c r="H109" i="10"/>
  <c r="H99" i="10"/>
  <c r="G74" i="10"/>
  <c r="G53" i="10"/>
  <c r="I53" i="10" s="1"/>
  <c r="H22" i="10"/>
  <c r="D22" i="10" s="1"/>
  <c r="H26" i="10"/>
  <c r="D26" i="10" s="1"/>
  <c r="G8" i="10"/>
  <c r="I8" i="10" s="1"/>
  <c r="G101" i="10"/>
  <c r="G90" i="10"/>
  <c r="G54" i="10"/>
  <c r="I54" i="10" s="1"/>
  <c r="G20" i="10"/>
  <c r="I20" i="10" s="1"/>
  <c r="G68" i="10"/>
  <c r="H36" i="10"/>
  <c r="D36" i="10" s="1"/>
  <c r="H18" i="10"/>
  <c r="G66" i="10"/>
  <c r="G80" i="10"/>
  <c r="G103" i="10"/>
  <c r="G22" i="10"/>
  <c r="I22" i="10" s="1"/>
  <c r="G51" i="10"/>
  <c r="I51" i="10" s="1"/>
  <c r="G88" i="10"/>
  <c r="G21" i="10"/>
  <c r="I21" i="10" s="1"/>
  <c r="G50" i="10"/>
  <c r="I50" i="10" s="1"/>
  <c r="D28" i="10"/>
  <c r="G107" i="10"/>
  <c r="H31" i="10"/>
  <c r="D31" i="10" s="1"/>
  <c r="G33" i="10"/>
  <c r="I33" i="10" s="1"/>
  <c r="G87" i="10"/>
  <c r="G64" i="10"/>
  <c r="G31" i="10"/>
  <c r="I31" i="10" s="1"/>
  <c r="G60" i="10"/>
  <c r="I60" i="10" s="1"/>
  <c r="G38" i="10"/>
  <c r="I38" i="10" s="1"/>
  <c r="H20" i="10"/>
  <c r="G105" i="10"/>
  <c r="G83" i="10"/>
  <c r="G86" i="10"/>
  <c r="G24" i="10"/>
  <c r="I24" i="10" s="1"/>
  <c r="G36" i="10"/>
  <c r="I36" i="10" s="1"/>
  <c r="H12" i="10"/>
  <c r="H33" i="10"/>
  <c r="D33" i="10" s="1"/>
  <c r="G82" i="10"/>
  <c r="G30" i="10"/>
  <c r="I30" i="10" s="1"/>
  <c r="H34" i="10"/>
  <c r="D34" i="10" s="1"/>
  <c r="G65" i="10"/>
  <c r="G102" i="10"/>
  <c r="G32" i="10"/>
  <c r="I32" i="10" s="1"/>
  <c r="G61" i="10"/>
  <c r="I61" i="10" s="1"/>
  <c r="G37" i="10"/>
  <c r="I37" i="10" s="1"/>
  <c r="H15" i="10"/>
  <c r="H30" i="10"/>
  <c r="D30" i="10" s="1"/>
  <c r="D25" i="10"/>
  <c r="G27" i="10"/>
  <c r="I27" i="10" s="1"/>
  <c r="G73" i="10"/>
  <c r="G52" i="10"/>
  <c r="I52" i="10" s="1"/>
  <c r="H8" i="10"/>
  <c r="D8" i="10" s="1"/>
  <c r="G67" i="10"/>
  <c r="G81" i="10"/>
  <c r="G108" i="10"/>
  <c r="H14" i="10"/>
  <c r="H17" i="10"/>
  <c r="G75" i="10"/>
  <c r="I75" i="10" s="1"/>
  <c r="G10" i="10"/>
  <c r="I10" i="10" s="1"/>
  <c r="G34" i="10"/>
  <c r="I34" i="10" s="1"/>
  <c r="G9" i="10"/>
  <c r="I9" i="10" s="1"/>
  <c r="G25" i="10"/>
  <c r="I25" i="10" s="1"/>
  <c r="H38" i="10"/>
  <c r="D38" i="10" s="1"/>
  <c r="H27" i="10"/>
  <c r="D27" i="10" s="1"/>
  <c r="H9" i="10"/>
  <c r="D9" i="10" s="1"/>
  <c r="G7" i="10"/>
  <c r="I7" i="10" s="1"/>
  <c r="G100" i="10"/>
  <c r="G85" i="10"/>
  <c r="G89" i="10"/>
  <c r="G72" i="10"/>
  <c r="G104" i="10"/>
  <c r="G28" i="10"/>
  <c r="I28" i="10" s="1"/>
  <c r="G71" i="10"/>
  <c r="H37" i="10"/>
  <c r="D37" i="10" s="1"/>
  <c r="H19" i="10"/>
  <c r="H32" i="10"/>
  <c r="D32" i="10" s="1"/>
  <c r="H7" i="10"/>
  <c r="D7" i="10" s="1"/>
  <c r="G35" i="10"/>
  <c r="I35" i="10" s="1"/>
  <c r="G62" i="10"/>
  <c r="I62" i="10" s="1"/>
  <c r="G106" i="10"/>
  <c r="G26" i="10"/>
  <c r="I26" i="10" s="1"/>
  <c r="G70" i="10"/>
  <c r="H29" i="10"/>
  <c r="D29" i="10" s="1"/>
  <c r="H11" i="10"/>
  <c r="H24" i="10"/>
  <c r="D24" i="10" s="1"/>
  <c r="G63" i="10"/>
  <c r="I63" i="10" s="1"/>
  <c r="G84" i="10"/>
  <c r="G109" i="10"/>
  <c r="H21" i="10"/>
  <c r="D21" i="10" s="1"/>
  <c r="H23" i="10"/>
  <c r="D23" i="10" s="1"/>
  <c r="EQ18" i="11"/>
  <c r="H76" i="10"/>
  <c r="H79" i="10"/>
  <c r="J40" i="15" l="1"/>
  <c r="J67" i="15"/>
  <c r="J45" i="15"/>
  <c r="I107" i="10"/>
  <c r="I64" i="10"/>
  <c r="J64" i="15"/>
  <c r="J71" i="15"/>
  <c r="J69" i="15"/>
  <c r="J41" i="15"/>
  <c r="J55" i="15"/>
  <c r="J58" i="15"/>
  <c r="J70" i="15"/>
  <c r="J72" i="15"/>
  <c r="J57" i="15"/>
  <c r="J61" i="15"/>
  <c r="J56" i="15"/>
  <c r="J44" i="15"/>
  <c r="J39" i="15"/>
  <c r="J46" i="15"/>
  <c r="J52" i="15"/>
  <c r="J54" i="15"/>
  <c r="K113" i="15"/>
  <c r="K101" i="15"/>
  <c r="K89" i="15"/>
  <c r="K77" i="15"/>
  <c r="K112" i="15"/>
  <c r="K100" i="15"/>
  <c r="K88" i="15"/>
  <c r="K76" i="15"/>
  <c r="K111" i="15"/>
  <c r="K99" i="15"/>
  <c r="K87" i="15"/>
  <c r="K75" i="15"/>
  <c r="K110" i="15"/>
  <c r="K98" i="15"/>
  <c r="K86" i="15"/>
  <c r="K74" i="15"/>
  <c r="K109" i="15"/>
  <c r="K97" i="15"/>
  <c r="K85" i="15"/>
  <c r="K73" i="15"/>
  <c r="K108" i="15"/>
  <c r="K96" i="15"/>
  <c r="K84" i="15"/>
  <c r="K107" i="15"/>
  <c r="K95" i="15"/>
  <c r="K83" i="15"/>
  <c r="K106" i="15"/>
  <c r="K94" i="15"/>
  <c r="K82" i="15"/>
  <c r="K105" i="15"/>
  <c r="K93" i="15"/>
  <c r="K81" i="15"/>
  <c r="K104" i="15"/>
  <c r="K92" i="15"/>
  <c r="K80" i="15"/>
  <c r="K103" i="15"/>
  <c r="K91" i="15"/>
  <c r="K79" i="15"/>
  <c r="K114" i="15"/>
  <c r="K102" i="15"/>
  <c r="K90" i="15"/>
  <c r="K78" i="15"/>
  <c r="J48" i="15"/>
  <c r="J59" i="15"/>
  <c r="I80" i="10"/>
  <c r="I84" i="10"/>
  <c r="I74" i="10"/>
  <c r="I103" i="10"/>
  <c r="I104" i="10"/>
  <c r="I81" i="10"/>
  <c r="I68" i="10"/>
  <c r="I86" i="10"/>
  <c r="I106" i="10"/>
  <c r="I108" i="10"/>
  <c r="I102" i="10"/>
  <c r="I101" i="10"/>
  <c r="I71" i="10"/>
  <c r="I72" i="10"/>
  <c r="I90" i="10"/>
  <c r="I85" i="10"/>
  <c r="I89" i="10"/>
  <c r="I88" i="10"/>
  <c r="I109" i="10"/>
  <c r="I83" i="10"/>
  <c r="I67" i="10"/>
  <c r="I82" i="10"/>
  <c r="I87" i="10"/>
  <c r="I105" i="10"/>
  <c r="I100" i="10"/>
  <c r="I66" i="10"/>
  <c r="I73" i="10"/>
  <c r="I70" i="10"/>
  <c r="I65" i="10"/>
</calcChain>
</file>

<file path=xl/sharedStrings.xml><?xml version="1.0" encoding="utf-8"?>
<sst xmlns="http://schemas.openxmlformats.org/spreadsheetml/2006/main" count="3558" uniqueCount="649">
  <si>
    <t>お申し込み商品</t>
  </si>
  <si>
    <t>お申し込み区分</t>
  </si>
  <si>
    <t>お客さまID</t>
    <phoneticPr fontId="1"/>
  </si>
  <si>
    <t>環境引き継ぎ元のID</t>
    <phoneticPr fontId="1"/>
  </si>
  <si>
    <t>ライセンスキー</t>
  </si>
  <si>
    <t>契約年数（年単位で指定ください）</t>
    <phoneticPr fontId="1"/>
  </si>
  <si>
    <t>列1</t>
  </si>
  <si>
    <t>(2)エンドユーザー様情報　※新規申込の場合のみ</t>
  </si>
  <si>
    <t>EU会社名</t>
    <phoneticPr fontId="1"/>
  </si>
  <si>
    <t>EU会社URL</t>
    <rPh sb="2" eb="3">
      <t xml:space="preserve">カイシャ </t>
    </rPh>
    <phoneticPr fontId="1"/>
  </si>
  <si>
    <t>EU部署名</t>
    <phoneticPr fontId="1"/>
  </si>
  <si>
    <t>EU役職</t>
    <phoneticPr fontId="1"/>
  </si>
  <si>
    <t>EU姓</t>
    <phoneticPr fontId="1"/>
  </si>
  <si>
    <t>EU名</t>
    <phoneticPr fontId="1"/>
  </si>
  <si>
    <t>EUEmail</t>
    <phoneticPr fontId="1"/>
  </si>
  <si>
    <t>EU電話番号</t>
    <phoneticPr fontId="1"/>
  </si>
  <si>
    <t>EU郵便番号</t>
    <phoneticPr fontId="1"/>
  </si>
  <si>
    <t>EU都道府県</t>
    <phoneticPr fontId="1"/>
  </si>
  <si>
    <t>EU市区郡</t>
    <phoneticPr fontId="1"/>
  </si>
  <si>
    <t>EU町名番地</t>
    <phoneticPr fontId="1"/>
  </si>
  <si>
    <t>EU英字会社名</t>
    <phoneticPr fontId="1"/>
  </si>
  <si>
    <t>EU英字住所</t>
    <phoneticPr fontId="1"/>
  </si>
  <si>
    <t>EU英字役職</t>
    <rPh sb="0" eb="2">
      <t xml:space="preserve">エイジ </t>
    </rPh>
    <rPh sb="2" eb="4">
      <t xml:space="preserve">ヤクショク </t>
    </rPh>
    <phoneticPr fontId="1"/>
  </si>
  <si>
    <t>EU英字姓</t>
    <phoneticPr fontId="1"/>
  </si>
  <si>
    <t>EU英字名</t>
    <phoneticPr fontId="1"/>
  </si>
  <si>
    <t>列2</t>
  </si>
  <si>
    <t>物理納品先</t>
    <phoneticPr fontId="1"/>
  </si>
  <si>
    <t>物理納品先 会社名</t>
    <phoneticPr fontId="1"/>
  </si>
  <si>
    <t>物理納品先 部署名</t>
    <phoneticPr fontId="1"/>
  </si>
  <si>
    <t>物理納品先 姓</t>
    <phoneticPr fontId="1"/>
  </si>
  <si>
    <t>物理納品先 名</t>
    <phoneticPr fontId="1"/>
  </si>
  <si>
    <t>物理納品先 Eメールアドレス</t>
    <phoneticPr fontId="1"/>
  </si>
  <si>
    <t>物理納品先 電話番号</t>
    <phoneticPr fontId="1"/>
  </si>
  <si>
    <t>物理納品先 郵便番号</t>
    <phoneticPr fontId="1"/>
  </si>
  <si>
    <t>物理納品先 都道府県</t>
    <phoneticPr fontId="1"/>
  </si>
  <si>
    <t>物理納品先 市区郡</t>
    <phoneticPr fontId="1"/>
  </si>
  <si>
    <t>物理納品先 町名番地</t>
    <phoneticPr fontId="1"/>
  </si>
  <si>
    <t>Web登録番号</t>
    <phoneticPr fontId="1"/>
  </si>
  <si>
    <t>(3)利用規約など</t>
  </si>
  <si>
    <t>利用規約・個人情報管理への同意</t>
  </si>
  <si>
    <t>利用規約</t>
    <rPh sb="0" eb="4">
      <t xml:space="preserve">リヨウキヤク </t>
    </rPh>
    <phoneticPr fontId="1"/>
  </si>
  <si>
    <t>個人情報の取り扱い</t>
    <rPh sb="0" eb="4">
      <t xml:space="preserve">コジンジョウホウノトリアツカイニツイテ </t>
    </rPh>
    <phoneticPr fontId="1"/>
  </si>
  <si>
    <t>列3</t>
  </si>
  <si>
    <t>(4)商流情報</t>
  </si>
  <si>
    <t>列4</t>
  </si>
  <si>
    <t>(4-1) E/U窓口パートナーさま情報</t>
    <rPh sb="9" eb="11">
      <t>マドグチ</t>
    </rPh>
    <rPh sb="18" eb="20">
      <t>ジョウホウ</t>
    </rPh>
    <phoneticPr fontId="1"/>
  </si>
  <si>
    <t>L3会社名</t>
  </si>
  <si>
    <t>L3部署名</t>
  </si>
  <si>
    <t>L3姓</t>
  </si>
  <si>
    <t>L3名</t>
  </si>
  <si>
    <t>L3姓（かな）</t>
    <rPh sb="2" eb="3">
      <t xml:space="preserve">セイメイ </t>
    </rPh>
    <phoneticPr fontId="1"/>
  </si>
  <si>
    <t>L3名（かな）</t>
    <rPh sb="2" eb="3">
      <t xml:space="preserve">メイ </t>
    </rPh>
    <phoneticPr fontId="1"/>
  </si>
  <si>
    <t>L3Email</t>
  </si>
  <si>
    <t>L3電話番号</t>
  </si>
  <si>
    <t>L3郵便番号</t>
  </si>
  <si>
    <t>L3都道府県</t>
  </si>
  <si>
    <t>L3市区郡</t>
  </si>
  <si>
    <t>L3町名番地</t>
    <phoneticPr fontId="1"/>
  </si>
  <si>
    <t>(4-2)二次販売パートナーさま情報（更新案内送付先）</t>
    <rPh sb="19" eb="23">
      <t>コウシンアンナイ</t>
    </rPh>
    <rPh sb="23" eb="26">
      <t>ソウフサキ</t>
    </rPh>
    <phoneticPr fontId="1"/>
  </si>
  <si>
    <t>L2会社名</t>
  </si>
  <si>
    <t>L2部署名</t>
  </si>
  <si>
    <t>L2姓</t>
  </si>
  <si>
    <t>L2名</t>
  </si>
  <si>
    <t>L2Email</t>
  </si>
  <si>
    <t>L2電話番号</t>
  </si>
  <si>
    <t>L2郵便番号</t>
  </si>
  <si>
    <t>L2都道府県</t>
  </si>
  <si>
    <t>L2市区郡</t>
  </si>
  <si>
    <t>L2町名番地</t>
    <phoneticPr fontId="1"/>
  </si>
  <si>
    <t>(4-3)ディストリビューター営業担当者さま情報　</t>
  </si>
  <si>
    <t>L1会社名</t>
    <phoneticPr fontId="1"/>
  </si>
  <si>
    <t>L1部署名</t>
    <phoneticPr fontId="1"/>
  </si>
  <si>
    <t>L1姓</t>
  </si>
  <si>
    <t>L1名</t>
  </si>
  <si>
    <t>L1Email</t>
  </si>
  <si>
    <t>L1電話番号</t>
  </si>
  <si>
    <t>L1郵便番号</t>
  </si>
  <si>
    <t>L1都道府県</t>
  </si>
  <si>
    <t>L1市区郡</t>
  </si>
  <si>
    <t>L1町名番地</t>
    <phoneticPr fontId="1"/>
  </si>
  <si>
    <t>見積番号</t>
    <phoneticPr fontId="1"/>
  </si>
  <si>
    <t xml:space="preserve"> LANSCOPE 申請書</t>
  </si>
  <si>
    <t>グレーの表示項目は入力不要です。それ以外の項目は必須入力欄となります。</t>
    <phoneticPr fontId="1"/>
  </si>
  <si>
    <t>(1)お申し込み内容</t>
    <phoneticPr fontId="2"/>
  </si>
  <si>
    <t>入力上の注意事項</t>
    <rPh sb="0" eb="3">
      <t xml:space="preserve">ニュウリョクジョウノ </t>
    </rPh>
    <rPh sb="4" eb="8">
      <t xml:space="preserve">チュウイジコウ </t>
    </rPh>
    <phoneticPr fontId="2"/>
  </si>
  <si>
    <t>warning</t>
    <phoneticPr fontId="1"/>
  </si>
  <si>
    <t>visible</t>
    <phoneticPr fontId="1"/>
  </si>
  <si>
    <t>note</t>
    <phoneticPr fontId="1"/>
  </si>
  <si>
    <t>visible マージ</t>
    <phoneticPr fontId="1"/>
  </si>
  <si>
    <t xml:space="preserve">hanbaibikou </t>
    <phoneticPr fontId="1"/>
  </si>
  <si>
    <t>お申し込み商品</t>
    <phoneticPr fontId="1"/>
  </si>
  <si>
    <t>必ず選択ください。</t>
    <rPh sb="0" eb="1">
      <t xml:space="preserve">カナラズセンタククダサイ。 </t>
    </rPh>
    <phoneticPr fontId="1"/>
  </si>
  <si>
    <t>必ず選択ください。</t>
  </si>
  <si>
    <t>お客さまID</t>
  </si>
  <si>
    <t>ライセンスキー</t>
    <phoneticPr fontId="1"/>
  </si>
  <si>
    <t>契約年数（年単位で指定ください）</t>
  </si>
  <si>
    <t>(2)エンドユーザー様情報　※原則として新規申込の場合のみ</t>
    <rPh sb="15" eb="17">
      <t xml:space="preserve">ゲンソクトシテ </t>
    </rPh>
    <phoneticPr fontId="1"/>
  </si>
  <si>
    <t>会社</t>
    <rPh sb="0" eb="2">
      <t xml:space="preserve">カイシャ </t>
    </rPh>
    <phoneticPr fontId="2"/>
  </si>
  <si>
    <t>会社名</t>
  </si>
  <si>
    <t>会社 URL</t>
    <rPh sb="0" eb="1">
      <t xml:space="preserve">カイシャ </t>
    </rPh>
    <phoneticPr fontId="1"/>
  </si>
  <si>
    <t>ご担当者さま</t>
    <rPh sb="0" eb="1">
      <t xml:space="preserve">ゴタントウシャサマ </t>
    </rPh>
    <rPh sb="3" eb="4">
      <t xml:space="preserve">シャ </t>
    </rPh>
    <phoneticPr fontId="2"/>
  </si>
  <si>
    <t>部署名</t>
  </si>
  <si>
    <t>役職</t>
  </si>
  <si>
    <t>姓</t>
  </si>
  <si>
    <t>名</t>
  </si>
  <si>
    <t>Eメールアドレス</t>
  </si>
  <si>
    <t>電話番号</t>
  </si>
  <si>
    <t>ご住所</t>
    <rPh sb="1" eb="3">
      <t>ジュウショ</t>
    </rPh>
    <phoneticPr fontId="2"/>
  </si>
  <si>
    <t>郵便番号</t>
  </si>
  <si>
    <t>都道府県</t>
  </si>
  <si>
    <t>市区郡</t>
  </si>
  <si>
    <t>町名番地</t>
  </si>
  <si>
    <t>英字表記</t>
    <rPh sb="0" eb="4">
      <t xml:space="preserve">エイジヒョウキ </t>
    </rPh>
    <phoneticPr fontId="2"/>
  </si>
  <si>
    <t>英字 会社名</t>
  </si>
  <si>
    <t>英字 住所</t>
  </si>
  <si>
    <t>英字 役職</t>
    <rPh sb="0" eb="2">
      <t xml:space="preserve">エイジ </t>
    </rPh>
    <rPh sb="3" eb="5">
      <t xml:space="preserve">ヤクショク </t>
    </rPh>
    <phoneticPr fontId="1"/>
  </si>
  <si>
    <t>英字 姓</t>
  </si>
  <si>
    <t>英字 名</t>
  </si>
  <si>
    <t>補足</t>
    <rPh sb="0" eb="2">
      <t xml:space="preserve">ホソク </t>
    </rPh>
    <phoneticPr fontId="2"/>
  </si>
  <si>
    <t>必ず選択ください。</t>
    <rPh sb="0" eb="2">
      <t xml:space="preserve">カナラズセンタククダサイ。 </t>
    </rPh>
    <phoneticPr fontId="1"/>
  </si>
  <si>
    <t>https://forms.lanscope.jp/terms.html</t>
    <phoneticPr fontId="1"/>
  </si>
  <si>
    <t>（左URLよりご確認ください。）</t>
    <rPh sb="1" eb="2">
      <t>ヒダリ</t>
    </rPh>
    <phoneticPr fontId="1"/>
  </si>
  <si>
    <r>
      <t>1.エムオーテックス株式会社(以下「当社」といいます)は、本申込書により取得した個人情報について、個人情報の保護に関する法律及び当社の個人情報保護方針(</t>
    </r>
    <r>
      <rPr>
        <u/>
        <sz val="11"/>
        <rFont val="メイリオ"/>
        <family val="3"/>
        <charset val="128"/>
      </rPr>
      <t>https://www.motex.co.jp/privacy/</t>
    </r>
    <r>
      <rPr>
        <sz val="11"/>
        <rFont val="メイリオ"/>
        <family val="3"/>
        <charset val="128"/>
      </rPr>
      <t>)に基づき適切に管理し、以下の目的以外には一切利用いたしません。
　①本サービスに関するお申し込みの受付対応、お問い合わせ対応
　②本サービスに関する契約及び取引の履行
　③本サービス及びその他の当社の製品・サービスに関する案内及び情報提供
　④当社のイベント、キャンペーン及びセミナーに関する案内及び情報提供
2.当社は、本取引を達成するための業務を、他社に委託することがあります。その場合、当該業務委託先が個人情報を当社同様に取り扱うよう、適切に管理いたします。</t>
    </r>
    <rPh sb="120" eb="122">
      <t xml:space="preserve">イカ </t>
    </rPh>
    <phoneticPr fontId="1"/>
  </si>
  <si>
    <r>
      <rPr>
        <b/>
        <u/>
        <sz val="11"/>
        <rFont val="メイリオ"/>
        <family val="2"/>
        <charset val="128"/>
      </rPr>
      <t>代理記入時の注意事項：</t>
    </r>
    <r>
      <rPr>
        <sz val="11"/>
        <rFont val="メイリオ"/>
        <family val="2"/>
        <charset val="128"/>
      </rPr>
      <t xml:space="preserve">
販売パートナーさまによる代理記入の場合、
必ずエンドユーザーさまに利用規約をご案内いただき、エンドユーザーさまの同意を確認いただくようお願いします。</t>
    </r>
    <rPh sb="4" eb="5">
      <t xml:space="preserve">ジノチュウイジコウ </t>
    </rPh>
    <rPh sb="68" eb="70">
      <t xml:space="preserve">ドウイヲ </t>
    </rPh>
    <rPh sb="71" eb="73">
      <t xml:space="preserve">カクニン </t>
    </rPh>
    <phoneticPr fontId="1"/>
  </si>
  <si>
    <t>必ず選択してください。</t>
  </si>
  <si>
    <t>(4-1) E/U窓口パートナーさま情報</t>
  </si>
  <si>
    <t>ご担当者さま名</t>
    <phoneticPr fontId="2"/>
  </si>
  <si>
    <t>姓（かな）</t>
    <rPh sb="0" eb="1">
      <t xml:space="preserve">セイメイ </t>
    </rPh>
    <phoneticPr fontId="1"/>
  </si>
  <si>
    <t>名（かな）</t>
    <rPh sb="0" eb="1">
      <t xml:space="preserve">メイ </t>
    </rPh>
    <phoneticPr fontId="1"/>
  </si>
  <si>
    <t>(4-2)二次販売パートナーさま情報</t>
    <phoneticPr fontId="1"/>
  </si>
  <si>
    <t>会社名</t>
    <phoneticPr fontId="2"/>
  </si>
  <si>
    <t>部署名</t>
    <phoneticPr fontId="2"/>
  </si>
  <si>
    <t>姓</t>
    <rPh sb="0" eb="1">
      <t xml:space="preserve">セイ </t>
    </rPh>
    <phoneticPr fontId="2"/>
  </si>
  <si>
    <t>名</t>
    <rPh sb="0" eb="1">
      <t>メイ</t>
    </rPh>
    <phoneticPr fontId="2"/>
  </si>
  <si>
    <t>Eメールアドレス</t>
    <phoneticPr fontId="2"/>
  </si>
  <si>
    <t>電話番号</t>
    <rPh sb="0" eb="2">
      <t>デンワ</t>
    </rPh>
    <rPh sb="2" eb="4">
      <t>バンゴウ</t>
    </rPh>
    <phoneticPr fontId="2"/>
  </si>
  <si>
    <t>郵便番号</t>
    <rPh sb="0" eb="4">
      <t xml:space="preserve">ユウビンバンゴウ </t>
    </rPh>
    <phoneticPr fontId="2"/>
  </si>
  <si>
    <t>都道府県</t>
    <rPh sb="0" eb="4">
      <t xml:space="preserve">トドウフケン </t>
    </rPh>
    <phoneticPr fontId="2"/>
  </si>
  <si>
    <t>市区郡</t>
    <rPh sb="0" eb="3">
      <t xml:space="preserve">シクグン </t>
    </rPh>
    <phoneticPr fontId="2"/>
  </si>
  <si>
    <t>町名番地</t>
    <rPh sb="0" eb="4">
      <t xml:space="preserve">チョウメイバンチ </t>
    </rPh>
    <phoneticPr fontId="2"/>
  </si>
  <si>
    <t>(4-3)ディストリビューター営業担当者さま情報　</t>
    <phoneticPr fontId="1"/>
  </si>
  <si>
    <t>◆注意事項◆</t>
  </si>
  <si>
    <t>ご納品希望日は、ディストリビューター様からMOTEX宛ての発注書にご記載ください。
本書類に不備がございましたら、確認のご連絡をさせていただきます。</t>
  </si>
  <si>
    <t>本書類への記載は無効とさせていただきます。</t>
  </si>
  <si>
    <t xml:space="preserve"> LANSCOPE 申請書</t>
    <phoneticPr fontId="1"/>
  </si>
  <si>
    <t>グレーの表示項目は入力不要です。それ以外の項目は必須入力欄となります。</t>
  </si>
  <si>
    <t>note2</t>
    <phoneticPr fontId="1"/>
  </si>
  <si>
    <t>LANSCOPE エンドポイントマネージャー オンプレミス版</t>
  </si>
  <si>
    <t>お申し込み区分　</t>
    <phoneticPr fontId="1"/>
  </si>
  <si>
    <t>新規</t>
    <rPh sb="0" eb="2">
      <t xml:space="preserve">シンキ </t>
    </rPh>
    <phoneticPr fontId="1"/>
  </si>
  <si>
    <t>環境引き継ぎ元のID</t>
  </si>
  <si>
    <t>(2)エンドユーザー様情報　※原則として新規申込の場合のみ</t>
    <rPh sb="10" eb="11">
      <t>サマ</t>
    </rPh>
    <rPh sb="11" eb="13">
      <t xml:space="preserve">ジョウホウノウヒンサキ コウシンアンナイノソウフサキ </t>
    </rPh>
    <phoneticPr fontId="2"/>
  </si>
  <si>
    <t>正式社名をご入力ください。名称の後ろにスペースは不要となります。</t>
    <phoneticPr fontId="1"/>
  </si>
  <si>
    <t>会社 URL</t>
    <phoneticPr fontId="1"/>
  </si>
  <si>
    <t>例）エムオーテックス　株式会社　⇒エムオーテックス株式会社</t>
  </si>
  <si>
    <t>(3)利用規約など</t>
    <rPh sb="3" eb="7">
      <t xml:space="preserve">リヨウキヤクナド </t>
    </rPh>
    <phoneticPr fontId="2"/>
  </si>
  <si>
    <t>1.エムオーテックス株式会社(以下「当社」といいます)は、本申込書により取得した個人情報について、個人情報の保護に関する法律及び当社の個人情報保護方針(http://www.motex.co.jp/privacy/)に基づき適切に管理し、以下の目的以外には一切利用いたしません。
　①本サービスに関するお申し込みの受付対応、お問い合わせ対応
　②本サービスに関する契約及び取引の履行
　③本サービス及びその他の当社の製品・サービスに関する案内及び情報提供
　④当社のイベント、キャンペーン及びセミナーに関する案内及び情報提供
2.当社は、本取引を達成するための業務を、他社に委託することがあります。その場合、当該業務委託先が個人情報を当社同様に取り扱うよう、適切に管理いたします。</t>
    <rPh sb="119" eb="121">
      <t xml:space="preserve">イカ </t>
    </rPh>
    <phoneticPr fontId="1"/>
  </si>
  <si>
    <r>
      <rPr>
        <b/>
        <u/>
        <sz val="10"/>
        <color rgb="FFFF0000"/>
        <rFont val="メイリオ"/>
        <family val="2"/>
        <charset val="128"/>
      </rPr>
      <t>代理記入時の注意事項：</t>
    </r>
    <r>
      <rPr>
        <sz val="10"/>
        <rFont val="メイリオ"/>
        <family val="2"/>
        <charset val="128"/>
      </rPr>
      <t xml:space="preserve">
販売パートナーさまによる代理記入の場合、
必ずエンドユーザーさまに利用規約をご案内いただき、エンドユーザーさまの同意を確認いただくようお願いします。</t>
    </r>
    <rPh sb="4" eb="5">
      <t xml:space="preserve">ジノチュウイジコウ </t>
    </rPh>
    <rPh sb="68" eb="70">
      <t xml:space="preserve">ドウイヲ </t>
    </rPh>
    <rPh sb="71" eb="73">
      <t xml:space="preserve">カクニン </t>
    </rPh>
    <phoneticPr fontId="1"/>
  </si>
  <si>
    <t>(4)商流情報</t>
    <phoneticPr fontId="1"/>
  </si>
  <si>
    <t>新規もしくは前回申請内容から変更がある</t>
    <rPh sb="0" eb="2">
      <t>シンキ</t>
    </rPh>
    <rPh sb="6" eb="8">
      <t>ゼンカイ</t>
    </rPh>
    <rPh sb="8" eb="10">
      <t>シンセイ</t>
    </rPh>
    <rPh sb="10" eb="12">
      <t>ナイヨウ</t>
    </rPh>
    <rPh sb="14" eb="16">
      <t>ヘンコウ</t>
    </rPh>
    <phoneticPr fontId="1"/>
  </si>
  <si>
    <t>必ず選択してください。</t>
    <rPh sb="0" eb="1">
      <t xml:space="preserve">カナラズセンタクシテクダサイ。 </t>
    </rPh>
    <phoneticPr fontId="1"/>
  </si>
  <si>
    <t xml:space="preserve">ご納品希望日は、ディストリビューター様からMOTEX宛ての発注書にご記載ください。本書類への記載は無効とさせていただきます。
</t>
    <phoneticPr fontId="1"/>
  </si>
  <si>
    <t>本書類に不備がございましたら、確認のご連絡をさせていただきます。</t>
  </si>
  <si>
    <t>20251104版</t>
    <rPh sb="8" eb="9">
      <t xml:space="preserve">バン </t>
    </rPh>
    <phoneticPr fontId="1"/>
  </si>
  <si>
    <t xml:space="preserve"> LANSCOPE 申請書</t>
    <rPh sb="10" eb="13">
      <t>シンセイショ</t>
    </rPh>
    <phoneticPr fontId="1"/>
  </si>
  <si>
    <t>(2)エンドユーザー様情報</t>
    <rPh sb="10" eb="11">
      <t>サマ</t>
    </rPh>
    <rPh sb="11" eb="13">
      <t xml:space="preserve">ジョウホウノウヒンサキ コウシンアンナイノソウフサキ </t>
    </rPh>
    <phoneticPr fontId="2"/>
  </si>
  <si>
    <t>(2-1)エンドユーザーご担当者様情報</t>
  </si>
  <si>
    <t>(2-2)物理納品先ご担当者様情報　※L2Blockerクラウド版更新以外の場合はメール納品も含みます。</t>
    <rPh sb="32" eb="33">
      <t>バン</t>
    </rPh>
    <rPh sb="33" eb="37">
      <t>コウシンイガイ</t>
    </rPh>
    <rPh sb="38" eb="40">
      <t>バアイ</t>
    </rPh>
    <rPh sb="44" eb="46">
      <t>ノウヒン</t>
    </rPh>
    <rPh sb="47" eb="48">
      <t>フク</t>
    </rPh>
    <phoneticPr fontId="1"/>
  </si>
  <si>
    <t>物理納品先</t>
  </si>
  <si>
    <t>必ず選択ください。SARMS購入時は不要となります。</t>
  </si>
  <si>
    <t>Web登録番号</t>
    <rPh sb="3" eb="5">
      <t>トウロク</t>
    </rPh>
    <rPh sb="5" eb="7">
      <t>バンゴウ</t>
    </rPh>
    <phoneticPr fontId="2"/>
  </si>
  <si>
    <t>L2Blockerオンプレミス版のみご記入ください。</t>
    <rPh sb="15" eb="16">
      <t>バン</t>
    </rPh>
    <rPh sb="19" eb="21">
      <t>キニュウ</t>
    </rPh>
    <phoneticPr fontId="1"/>
  </si>
  <si>
    <t>利用規約・個人情報管理への同意</t>
    <rPh sb="5" eb="11">
      <t xml:space="preserve">コジンジョウホウカンリ </t>
    </rPh>
    <phoneticPr fontId="1"/>
  </si>
  <si>
    <r>
      <t>1.エムオーテックス株式会社(以下「当社」といいます)は、本申込書により取得した個人情報について、個人情報の保護に関する法律及び当社の個人情報保護方針(</t>
    </r>
    <r>
      <rPr>
        <u/>
        <sz val="10"/>
        <rFont val="メイリオ"/>
        <family val="3"/>
        <charset val="128"/>
      </rPr>
      <t>https://www.motex.co.jp/privacy/</t>
    </r>
    <r>
      <rPr>
        <sz val="10"/>
        <rFont val="メイリオ"/>
        <family val="3"/>
        <charset val="128"/>
      </rPr>
      <t>)に基づき適切に管理し、以下の目的以外には一切利用いたしません。
　①本サービスに関するお申し込みの受付対応、お問い合わせ対応
　②本サービスに関する契約及び取引の履行
　③本サービス及びその他の当社の製品・サービスに関する案内及び情報提供
　④当社のイベント、キャンペーン及びセミナーに関する案内及び情報提供
2.当社は、本取引を達成するための業務を、他社に委託することがあります。その場合、当該業務委託先が個人情報を当社同様に取り扱うよう、適切に管理いたします。</t>
    </r>
    <rPh sb="120" eb="122">
      <t xml:space="preserve">イカ </t>
    </rPh>
    <phoneticPr fontId="1"/>
  </si>
  <si>
    <t>(4)商流情報</t>
    <rPh sb="3" eb="7">
      <t xml:space="preserve">ショウリュウジョウホウ </t>
    </rPh>
    <phoneticPr fontId="2"/>
  </si>
  <si>
    <t>(6)ディストリビューター様ご記入欄</t>
    <rPh sb="13" eb="14">
      <t>サマ</t>
    </rPh>
    <rPh sb="15" eb="17">
      <t>キニュウ</t>
    </rPh>
    <rPh sb="17" eb="18">
      <t>ラン</t>
    </rPh>
    <phoneticPr fontId="2"/>
  </si>
  <si>
    <t>見積番号</t>
    <rPh sb="0" eb="2">
      <t>ミツモリ</t>
    </rPh>
    <phoneticPr fontId="1"/>
  </si>
  <si>
    <t>MOTEX発行の見積書番号をご記入ください。</t>
    <rPh sb="5" eb="7">
      <t>ハッコウ</t>
    </rPh>
    <rPh sb="8" eb="11">
      <t>ミツモリショ</t>
    </rPh>
    <rPh sb="11" eb="13">
      <t>バンゴウ</t>
    </rPh>
    <phoneticPr fontId="1"/>
  </si>
  <si>
    <t>ご納品希望日は、ディストリビューター様からMOTEX宛ての発注書にご記載ください。本書類への記載は無効とさせていただきます。</t>
    <phoneticPr fontId="1"/>
  </si>
  <si>
    <t>note4</t>
    <phoneticPr fontId="1"/>
  </si>
  <si>
    <t>SARMS</t>
  </si>
  <si>
    <t/>
  </si>
  <si>
    <t>(2-1)エンドユーザーご担当者様情報</t>
    <phoneticPr fontId="1"/>
  </si>
  <si>
    <t>正式社名のご入力ください。名称の後ろにスペースは不要となります。</t>
    <phoneticPr fontId="1"/>
  </si>
  <si>
    <t>例）エムオーテックス　株式会社　⇒エムオーテックス株式会社</t>
    <phoneticPr fontId="1"/>
  </si>
  <si>
    <t>(2-2)物理納品先ご担当者様情報　※L2Blockerクラウド版更新以外の場合はメール納品も含みます。</t>
    <phoneticPr fontId="1"/>
  </si>
  <si>
    <t>ご担当者さま名</t>
  </si>
  <si>
    <t>ご住所</t>
  </si>
  <si>
    <t>Web登録番号</t>
  </si>
  <si>
    <r>
      <rPr>
        <b/>
        <u/>
        <sz val="11"/>
        <color rgb="FFFF0000"/>
        <rFont val="メイリオ"/>
        <family val="2"/>
        <charset val="128"/>
      </rPr>
      <t>代理記入時の注意事項：</t>
    </r>
    <r>
      <rPr>
        <sz val="11"/>
        <rFont val="メイリオ"/>
        <family val="2"/>
        <charset val="128"/>
      </rPr>
      <t xml:space="preserve">
販売パートナーさまによる代理記入の場合、
必ずエンドユーザーさまに利用規約をご案内いただき、エンドユーザーさまの同意を確認いただくようお願いします。</t>
    </r>
    <rPh sb="4" eb="5">
      <t xml:space="preserve">ジノチュウイジコウ </t>
    </rPh>
    <rPh sb="68" eb="70">
      <t xml:space="preserve">ドウイヲ </t>
    </rPh>
    <rPh sb="71" eb="73">
      <t xml:space="preserve">カクニン </t>
    </rPh>
    <phoneticPr fontId="1"/>
  </si>
  <si>
    <t>ご納品希望日は、ディストリビューター様からMOTEX宛ての発注書にご記載ください。本書類への記載は無効とさせていただきます。
本書類に不備がございましたら、確認のご連絡をさせていただきます。</t>
  </si>
  <si>
    <t>フォーム一覧表</t>
    <rPh sb="4" eb="7">
      <t>イチランヒョウ</t>
    </rPh>
    <phoneticPr fontId="1"/>
  </si>
  <si>
    <t>No.</t>
    <phoneticPr fontId="1"/>
  </si>
  <si>
    <t>エンドユーザーご担当者様・ご納品先変更フォーム</t>
  </si>
  <si>
    <t>備考</t>
    <rPh sb="0" eb="2">
      <t>ビコウ</t>
    </rPh>
    <phoneticPr fontId="1"/>
  </si>
  <si>
    <t>1-①</t>
    <phoneticPr fontId="1"/>
  </si>
  <si>
    <t>https://tryweb2.motex.co.jp/contact/userinfoadj.html</t>
    <phoneticPr fontId="1"/>
  </si>
  <si>
    <t>1-②</t>
    <phoneticPr fontId="1"/>
  </si>
  <si>
    <t>LANSCOPE エンドポイントマネージャー クラウド版​​</t>
  </si>
  <si>
    <t>https://tryweb2.motex.co.jp/contact/an_userinfoadj.html</t>
    <phoneticPr fontId="1"/>
  </si>
  <si>
    <t>1-③</t>
    <phoneticPr fontId="1"/>
  </si>
  <si>
    <t>LANSCOPE サイバープロテクション powered by Aurora Protect</t>
    <phoneticPr fontId="1"/>
  </si>
  <si>
    <t>https://go.motex.co.jp/l/320351/2020-04-14/349bll</t>
    <phoneticPr fontId="1"/>
  </si>
  <si>
    <t>1-④</t>
    <phoneticPr fontId="1"/>
  </si>
  <si>
    <t>LANSCOPE サイバープロテクション powered by Deep Instinct</t>
  </si>
  <si>
    <t>https://go.motex.co.jp/l/320351/2021-02-24/4gmd7l</t>
    <phoneticPr fontId="1"/>
  </si>
  <si>
    <t>1-⑤</t>
    <phoneticPr fontId="1"/>
  </si>
  <si>
    <t>LANSCOPE セキュリティオーディター</t>
  </si>
  <si>
    <t>https://go.motex.co.jp/l/320351/2018-12-16/23jlgj</t>
    <phoneticPr fontId="1"/>
  </si>
  <si>
    <t>1-⑥</t>
    <phoneticPr fontId="1"/>
  </si>
  <si>
    <t>LANSCOPE リモートデスクトップ powered by ISL Online</t>
  </si>
  <si>
    <t>https://go.motex.co.jp/l/320351/2021-02-24/4gjj92</t>
    <phoneticPr fontId="1"/>
  </si>
  <si>
    <t>サイバープロテクション連携依頼フォーム</t>
    <rPh sb="11" eb="13">
      <t>レンケイ</t>
    </rPh>
    <rPh sb="13" eb="15">
      <t>イライ</t>
    </rPh>
    <phoneticPr fontId="1"/>
  </si>
  <si>
    <t>2-①</t>
    <phoneticPr fontId="1"/>
  </si>
  <si>
    <t>https://go.motex.co.jp/l/320351/2020-03-17/31b38p</t>
  </si>
  <si>
    <t>LANSCOPEエンドポイントマネージャーオンプレミス版・クラウド版と連携を希望される場合にお申込みください。</t>
  </si>
  <si>
    <t>2-②</t>
    <phoneticPr fontId="1"/>
  </si>
  <si>
    <t>https://go.motex.co.jp/l/320351/2022-09-15/823mb2</t>
    <phoneticPr fontId="1"/>
  </si>
  <si>
    <t>LANSCOPEエンドポイントマネージャークラウド版と連携を希望される場合にお申込みください。</t>
    <rPh sb="39" eb="41">
      <t>モウシコ</t>
    </rPh>
    <phoneticPr fontId="1"/>
  </si>
  <si>
    <t>バージョン</t>
    <phoneticPr fontId="1"/>
  </si>
  <si>
    <t>内容</t>
    <rPh sb="0" eb="2">
      <t xml:space="preserve">ナイヨウ </t>
    </rPh>
    <phoneticPr fontId="1"/>
  </si>
  <si>
    <t>担当</t>
    <rPh sb="0" eb="2">
      <t xml:space="preserve">タントウ </t>
    </rPh>
    <phoneticPr fontId="1"/>
  </si>
  <si>
    <t>データアナライザーに関する以下を変更
1. 追加更新時にエンドユーザー情報欄をグレーに。
2. 新規・追加更新ともに、契約年数の備考を追記。
3. 新規・追加更新ともに、商流情報欄の制御を追加。</t>
    <rPh sb="13" eb="15">
      <t xml:space="preserve">イカヲヘンコウ </t>
    </rPh>
    <rPh sb="22" eb="27">
      <t xml:space="preserve">ツイカコウシンジニ </t>
    </rPh>
    <rPh sb="37" eb="38">
      <t xml:space="preserve">ランヲ </t>
    </rPh>
    <rPh sb="48" eb="50">
      <t xml:space="preserve">シンキ </t>
    </rPh>
    <rPh sb="51" eb="55">
      <t xml:space="preserve">ツイカコウシントモニ </t>
    </rPh>
    <rPh sb="59" eb="63">
      <t xml:space="preserve">ケイヤクネンスウノビコウヲツイキ </t>
    </rPh>
    <rPh sb="74" eb="76">
      <t xml:space="preserve">シンキ </t>
    </rPh>
    <rPh sb="77" eb="81">
      <t xml:space="preserve">ツイカコウシンジノ </t>
    </rPh>
    <rPh sb="85" eb="89">
      <t xml:space="preserve">ショウリュウジョウホウノ </t>
    </rPh>
    <rPh sb="89" eb="90">
      <t xml:space="preserve">キサイラン </t>
    </rPh>
    <rPh sb="91" eb="93">
      <t xml:space="preserve">セイギョヲツイカ </t>
    </rPh>
    <phoneticPr fontId="1"/>
  </si>
  <si>
    <t>小澤</t>
    <rPh sb="0" eb="2">
      <t xml:space="preserve">オザワ </t>
    </rPh>
    <phoneticPr fontId="1"/>
  </si>
  <si>
    <t>・LANSCOPE 申請書
・LANSCOPE 申請書記入例
・L2Blocker SARMS USBメモリ 申請書
・L2Blocker SARMS USBメモリ 申請書記入例
4つのシートの下記表現を変更
修正前）(4-2)二次販売パートナーさま情報（更新案内送付先）
修正後）(4-2)二次販売パートナーさま情報</t>
    <phoneticPr fontId="1"/>
  </si>
  <si>
    <t>磯部</t>
    <rPh sb="0" eb="2">
      <t>イソベ</t>
    </rPh>
    <phoneticPr fontId="1"/>
  </si>
  <si>
    <t>(4)商流情報のプールダウンを変更
修正前）新たに入力する　と　前回商流と同じ
修正後）新規もしくは前回申請内容から変更がある　と　前回申請内容から変更なし</t>
    <rPh sb="3" eb="7">
      <t>ショウリュウジョウホウ</t>
    </rPh>
    <rPh sb="15" eb="17">
      <t>ヘンコウ</t>
    </rPh>
    <phoneticPr fontId="1"/>
  </si>
  <si>
    <t>お申し込み商品
・LANSCOPE エンドポイントマネージャー クラウド版​​
・LANSCOPE データアナライザー powered by MUCV(Splunk Cloud) 
末尾のゼロ幅スペースと半角スペースを削除</t>
    <rPh sb="1" eb="2">
      <t>モウ</t>
    </rPh>
    <rPh sb="3" eb="4">
      <t>コ</t>
    </rPh>
    <rPh sb="5" eb="7">
      <t>ショウヒン</t>
    </rPh>
    <rPh sb="91" eb="93">
      <t>マツビ</t>
    </rPh>
    <rPh sb="96" eb="97">
      <t>ハバ</t>
    </rPh>
    <rPh sb="102" eb="104">
      <t>ハンカク</t>
    </rPh>
    <rPh sb="109" eb="111">
      <t>サクジョ</t>
    </rPh>
    <phoneticPr fontId="1"/>
  </si>
  <si>
    <t>お申込み商品
・LANSCOPE サイバープロテクション powered by CylanceGATEWAY　を追加
利用規約URLが消えていたので復活</t>
    <rPh sb="1" eb="3">
      <t>モウシコ</t>
    </rPh>
    <rPh sb="4" eb="6">
      <t>ショウヒン</t>
    </rPh>
    <rPh sb="56" eb="58">
      <t>ツイカ</t>
    </rPh>
    <rPh sb="59" eb="63">
      <t>リヨウキヤク</t>
    </rPh>
    <rPh sb="67" eb="68">
      <t>キ</t>
    </rPh>
    <rPh sb="74" eb="76">
      <t>フッカツ</t>
    </rPh>
    <phoneticPr fontId="1"/>
  </si>
  <si>
    <t>太田福</t>
    <rPh sb="0" eb="2">
      <t>オオタ</t>
    </rPh>
    <rPh sb="2" eb="3">
      <t>フク</t>
    </rPh>
    <phoneticPr fontId="1"/>
  </si>
  <si>
    <t>お申込み商品
・LANSCOPE サイバープロテクション powered by CylanceGATEWAY　を削除
・LANSCOPE データアナライザー powered by MUCV(Splunk Cloud)選択時の入力上の注意事項を変更</t>
    <rPh sb="56" eb="58">
      <t>サクジョ</t>
    </rPh>
    <rPh sb="108" eb="111">
      <t>センタクジ</t>
    </rPh>
    <rPh sb="112" eb="115">
      <t>ニュウリョクジョウ</t>
    </rPh>
    <rPh sb="116" eb="120">
      <t>チュウイジコウ</t>
    </rPh>
    <rPh sb="121" eb="123">
      <t>ヘンコウ</t>
    </rPh>
    <phoneticPr fontId="1"/>
  </si>
  <si>
    <t>・LANSCOPE サイバープロテクション powered by CylancePROTECT →LANSCOPE サイバープロテクション powered by Aurora Protect　の名称変更</t>
    <rPh sb="97" eb="101">
      <t>メイショウヘンコウ</t>
    </rPh>
    <phoneticPr fontId="1"/>
  </si>
  <si>
    <t>各メールアドレスの記入欄に配信メールの同意文言記載
※更新案内の有無で文言の違いあり
個人情報保護方針のリンク埋め込み</t>
    <rPh sb="43" eb="47">
      <t>コジンジョウホウ</t>
    </rPh>
    <rPh sb="47" eb="51">
      <t>ホゴホウシン</t>
    </rPh>
    <rPh sb="55" eb="56">
      <t>ウ</t>
    </rPh>
    <rPh sb="57" eb="58">
      <t>コ</t>
    </rPh>
    <phoneticPr fontId="1"/>
  </si>
  <si>
    <t>LANSCOPE サイバープロテクション powered by CylanceGATEWAY</t>
    <phoneticPr fontId="1"/>
  </si>
  <si>
    <t>選択商品</t>
    <rPh sb="0" eb="4">
      <t xml:space="preserve">センタクショウヒン </t>
    </rPh>
    <phoneticPr fontId="1"/>
  </si>
  <si>
    <t>納品希望日*</t>
    <rPh sb="0" eb="2">
      <t xml:space="preserve">ノウヒン </t>
    </rPh>
    <rPh sb="2" eb="5">
      <t xml:space="preserve">カイシビ </t>
    </rPh>
    <phoneticPr fontId="2"/>
  </si>
  <si>
    <t>申込区分</t>
    <rPh sb="0" eb="4">
      <t xml:space="preserve">モウシコミクブン </t>
    </rPh>
    <phoneticPr fontId="1"/>
  </si>
  <si>
    <t>利用契約への同意*</t>
    <rPh sb="0" eb="4">
      <t xml:space="preserve">リヨウケイヤクヘノ </t>
    </rPh>
    <rPh sb="6" eb="8">
      <t xml:space="preserve">ドウイ </t>
    </rPh>
    <phoneticPr fontId="2"/>
  </si>
  <si>
    <t>商流区分</t>
    <rPh sb="0" eb="4">
      <t xml:space="preserve">ショウリュウクブン </t>
    </rPh>
    <phoneticPr fontId="1"/>
  </si>
  <si>
    <t>(5)納品書送付先ご担当者様情報</t>
    <phoneticPr fontId="1"/>
  </si>
  <si>
    <t>追加更新のない商材</t>
    <rPh sb="0" eb="4">
      <t>ツイカコウシンノナイショウザイ 0</t>
    </rPh>
    <phoneticPr fontId="1"/>
  </si>
  <si>
    <t>LANSCOPE エンドポイントマネージャー オンプレミス版</t>
    <phoneticPr fontId="1"/>
  </si>
  <si>
    <t>同意する</t>
    <rPh sb="0" eb="2">
      <t xml:space="preserve">ドウイスル </t>
    </rPh>
    <phoneticPr fontId="1"/>
  </si>
  <si>
    <t>LANSCOPE プロフェッショナルサービス　脆弱性診断</t>
  </si>
  <si>
    <t>LANSCOPE エンドポイントマネージャー クラウド版</t>
    <phoneticPr fontId="1"/>
  </si>
  <si>
    <t>(2)記載のエンドユーザーご担当者様へ物理納品をする</t>
    <rPh sb="3" eb="5">
      <t>キサイ</t>
    </rPh>
    <rPh sb="14" eb="17">
      <t>タントウシャ</t>
    </rPh>
    <rPh sb="19" eb="23">
      <t>ブツリノウヒン</t>
    </rPh>
    <phoneticPr fontId="1"/>
  </si>
  <si>
    <t>LANSCOPE プロフェッショナルサービス　DarkTrace</t>
  </si>
  <si>
    <t>LANSCOPE サイバープロテクション powered by Aurora Protect</t>
  </si>
  <si>
    <t>下記記載のご担当者様へ物理納品をする</t>
    <rPh sb="0" eb="2">
      <t>カキ</t>
    </rPh>
    <rPh sb="2" eb="4">
      <t>キサイ</t>
    </rPh>
    <rPh sb="6" eb="9">
      <t>タントウシャ</t>
    </rPh>
    <rPh sb="9" eb="10">
      <t>サマ</t>
    </rPh>
    <rPh sb="11" eb="13">
      <t>ブツリ</t>
    </rPh>
    <rPh sb="13" eb="15">
      <t>ノウヒン</t>
    </rPh>
    <phoneticPr fontId="1"/>
  </si>
  <si>
    <t>LANSCOPE サイバープロテクション　インシデント対応パッケージ</t>
  </si>
  <si>
    <t>LANSCOPE サイバープロテクション powered by Deep Instinct</t>
    <phoneticPr fontId="1"/>
  </si>
  <si>
    <t>LANSCOPE プロフェッショナルサービス　脆弱性診断</t>
    <phoneticPr fontId="1"/>
  </si>
  <si>
    <t>LANSCOPE プロフェッショナルサービス　DarkTrace</t>
    <phoneticPr fontId="1"/>
  </si>
  <si>
    <t>LANSCOPE プロフェッショナルサービス　Panorays</t>
    <phoneticPr fontId="1"/>
  </si>
  <si>
    <t>LANSCOPE サイバープロテクション　インシデント対応パッケージ</t>
    <phoneticPr fontId="1"/>
  </si>
  <si>
    <t>LANSCOPE プロフェッショナルサービス　その他パッケージ</t>
    <phoneticPr fontId="1"/>
  </si>
  <si>
    <t>LANSCOPE セキュリティオーディター</t>
    <phoneticPr fontId="1"/>
  </si>
  <si>
    <t>LANSCOPE リモートデスクトップ powered by ISL Online</t>
    <phoneticPr fontId="1"/>
  </si>
  <si>
    <t>LANSCOPE データアナライザー powered by MUCV(Splunk Cloud)</t>
    <phoneticPr fontId="1"/>
  </si>
  <si>
    <t>【TabNote】</t>
    <phoneticPr fontId="1"/>
  </si>
  <si>
    <t>お客さまID*</t>
  </si>
  <si>
    <t>環境引き継ぎ元のID*</t>
  </si>
  <si>
    <t>契約年数（原則、年単位で指定ください）</t>
  </si>
  <si>
    <t>区分</t>
    <rPh sb="0" eb="2">
      <t xml:space="preserve">クブン </t>
    </rPh>
    <phoneticPr fontId="1"/>
  </si>
  <si>
    <t>Key項目</t>
    <rPh sb="3" eb="5">
      <t xml:space="preserve">コウモク </t>
    </rPh>
    <phoneticPr fontId="1"/>
  </si>
  <si>
    <t>列7</t>
  </si>
  <si>
    <t>列8</t>
  </si>
  <si>
    <t>列9</t>
  </si>
  <si>
    <t>列10</t>
  </si>
  <si>
    <t>列11</t>
  </si>
  <si>
    <t>列12</t>
  </si>
  <si>
    <t>列13</t>
  </si>
  <si>
    <t>列14</t>
  </si>
  <si>
    <t>列15</t>
  </si>
  <si>
    <t>(2)エンドユーザー様情報</t>
  </si>
  <si>
    <t>会社会社名*</t>
  </si>
  <si>
    <t>会社HP URL</t>
    <rPh sb="0" eb="2">
      <t xml:space="preserve">カイシャ </t>
    </rPh>
    <phoneticPr fontId="1"/>
  </si>
  <si>
    <t>ご担当者さま部署名*</t>
  </si>
  <si>
    <t>姓*</t>
  </si>
  <si>
    <t>名*</t>
  </si>
  <si>
    <t>Eメールアドレス*</t>
  </si>
  <si>
    <t>電話番号*</t>
  </si>
  <si>
    <t>ご住所郵便番号*</t>
  </si>
  <si>
    <t>都道府県*</t>
  </si>
  <si>
    <t>市区郡*</t>
  </si>
  <si>
    <t>町名番地*</t>
  </si>
  <si>
    <t>英字表記英字 会社名*</t>
  </si>
  <si>
    <t>英字 住所*</t>
  </si>
  <si>
    <t>英字 姓*</t>
  </si>
  <si>
    <t>英字 名*</t>
  </si>
  <si>
    <t>列22</t>
  </si>
  <si>
    <t>列23</t>
  </si>
  <si>
    <t>列24</t>
  </si>
  <si>
    <t>列25</t>
  </si>
  <si>
    <t>列26</t>
  </si>
  <si>
    <t>列27</t>
  </si>
  <si>
    <t>列28</t>
  </si>
  <si>
    <t>列29</t>
  </si>
  <si>
    <t>列30</t>
  </si>
  <si>
    <t>列31</t>
  </si>
  <si>
    <t>列32</t>
  </si>
  <si>
    <t>利用規約（右URLよりご確認ください。）</t>
  </si>
  <si>
    <t>個人情報の取り扱い</t>
  </si>
  <si>
    <t>列33</t>
  </si>
  <si>
    <t>列34</t>
  </si>
  <si>
    <t>列35</t>
  </si>
  <si>
    <t>列352</t>
  </si>
  <si>
    <t>列36</t>
  </si>
  <si>
    <t>列6</t>
  </si>
  <si>
    <t>(4-1)エンドユーザー窓口販売パートナーさま情報</t>
  </si>
  <si>
    <t>会社名*</t>
  </si>
  <si>
    <t>ご担当者さま名部署名*</t>
  </si>
  <si>
    <t>姓*4</t>
  </si>
  <si>
    <t>名*5</t>
  </si>
  <si>
    <t>姓かな</t>
    <rPh sb="0" eb="1">
      <t xml:space="preserve">セイメイ </t>
    </rPh>
    <phoneticPr fontId="1"/>
  </si>
  <si>
    <t>名かな</t>
    <rPh sb="0" eb="1">
      <t xml:space="preserve">メイショウ </t>
    </rPh>
    <phoneticPr fontId="1"/>
  </si>
  <si>
    <t>Eメールアドレス*6</t>
  </si>
  <si>
    <t>電話番号*7</t>
  </si>
  <si>
    <t>ご住所郵便番号*8</t>
  </si>
  <si>
    <t>都道府県*9</t>
  </si>
  <si>
    <t>市区郡*10</t>
  </si>
  <si>
    <t>町名番地*11</t>
  </si>
  <si>
    <t>列16</t>
  </si>
  <si>
    <t>列17</t>
  </si>
  <si>
    <t>列18</t>
  </si>
  <si>
    <t>列19</t>
  </si>
  <si>
    <t>(4-2)二次販売パートナーさま情報</t>
  </si>
  <si>
    <t>会社名*12</t>
  </si>
  <si>
    <t>ご担当者さま名部署名*13</t>
  </si>
  <si>
    <t>姓*14</t>
  </si>
  <si>
    <t>名*15</t>
  </si>
  <si>
    <t>Eメールアドレス*16</t>
  </si>
  <si>
    <t>電話番号*17</t>
  </si>
  <si>
    <t>ご住所郵便番号*18</t>
  </si>
  <si>
    <t>都道府県*19</t>
  </si>
  <si>
    <t>市区郡*20</t>
  </si>
  <si>
    <t>町名番地*21</t>
  </si>
  <si>
    <t>列20</t>
  </si>
  <si>
    <t>列21</t>
  </si>
  <si>
    <t>列37</t>
  </si>
  <si>
    <t>列38</t>
  </si>
  <si>
    <t>列39</t>
  </si>
  <si>
    <t>列40</t>
  </si>
  <si>
    <t>列41</t>
  </si>
  <si>
    <t>列42</t>
  </si>
  <si>
    <t>列43</t>
  </si>
  <si>
    <t>会社名*22</t>
  </si>
  <si>
    <t>ご担当者さま名部署名*23</t>
  </si>
  <si>
    <t>姓*24</t>
  </si>
  <si>
    <t>名*25</t>
  </si>
  <si>
    <t>Eメールアドレス*26</t>
  </si>
  <si>
    <t>電話番号*27</t>
  </si>
  <si>
    <t>ご住所郵便番号*28</t>
  </si>
  <si>
    <t>都道府県*29</t>
  </si>
  <si>
    <t>市区郡*30</t>
  </si>
  <si>
    <t>町名番地*31</t>
  </si>
  <si>
    <t>会社名*32</t>
    <phoneticPr fontId="1"/>
  </si>
  <si>
    <t>ご担当者さま名部署名*33</t>
    <phoneticPr fontId="1"/>
  </si>
  <si>
    <t>姓*34</t>
    <phoneticPr fontId="1"/>
  </si>
  <si>
    <t>名*35</t>
    <phoneticPr fontId="1"/>
  </si>
  <si>
    <t>Eメールアドレス*36</t>
    <phoneticPr fontId="1"/>
  </si>
  <si>
    <t>電話番号*37</t>
    <phoneticPr fontId="1"/>
  </si>
  <si>
    <t>ご住所郵便番号*38</t>
    <phoneticPr fontId="1"/>
  </si>
  <si>
    <t>都道府県*39</t>
    <phoneticPr fontId="1"/>
  </si>
  <si>
    <t>市区郡*40</t>
    <phoneticPr fontId="1"/>
  </si>
  <si>
    <t>町名番地*41</t>
    <phoneticPr fontId="1"/>
  </si>
  <si>
    <t>Web登録番号*42</t>
    <phoneticPr fontId="1"/>
  </si>
  <si>
    <t>列5</t>
  </si>
  <si>
    <t>(6)ディストリビューター様ご記入欄</t>
    <phoneticPr fontId="1"/>
  </si>
  <si>
    <t>ご注文番号</t>
    <phoneticPr fontId="1"/>
  </si>
  <si>
    <t>最大 5 年まで指定可能です。年単位で指定ください。</t>
  </si>
  <si>
    <t xml:space="preserve">以下の用途で使用します。
- 納品メールの送付先、サポート連絡先、更新案内の送付先
初回登録後の変更は、フォーム一覧【1-①】よりお申込みください。
</t>
    <rPh sb="56" eb="58">
      <t>イチラン</t>
    </rPh>
    <rPh sb="66" eb="68">
      <t>モウシコ</t>
    </rPh>
    <phoneticPr fontId="1"/>
  </si>
  <si>
    <t>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 契約の更新をご案内するメール（ただし弊社と一次販売代理店さまの取り決めによって配信されない場合があります）
なお、過去に配信停止の手続きをされていた場合も、本申込により配信が再開されます。</t>
    <phoneticPr fontId="1"/>
  </si>
  <si>
    <t>追加/更新/作業</t>
  </si>
  <si>
    <t>「保守ユーザーID」を指定ください。
弊社からの納品メール文面上に記載がございます。</t>
    <phoneticPr fontId="1"/>
  </si>
  <si>
    <t>「追加」の場合は、納品翌月から現契約の契約満了日までとなります。
「更新」の場合は、現在の保守期日の翌日から保守契約開始となります。</t>
  </si>
  <si>
    <t>LANSCOPE エンドポイントマネージャー クラウド版</t>
  </si>
  <si>
    <t>体験版環境を引き継いでご利用になる場合、ご利用中の体験版環境の「登録ID」を指定ください。</t>
    <phoneticPr fontId="1"/>
  </si>
  <si>
    <t>はじめてWebフィルタリングオプションを購入する際に、
体験版などの環境を引き継ぎご希望の場合は、ライセンスキーを指定ください。</t>
    <phoneticPr fontId="1"/>
  </si>
  <si>
    <t xml:space="preserve">以下の用途で使用します。
- 納品メールの送付先、サポート連絡先、更新案内の送付先
初回登録後の変更は、フォーム一覧【1-②】よりお申込みください。
</t>
    <rPh sb="56" eb="58">
      <t>イチラン</t>
    </rPh>
    <rPh sb="66" eb="68">
      <t>モウシコ</t>
    </rPh>
    <phoneticPr fontId="1"/>
  </si>
  <si>
    <t>「登録ID」を指定ください。
お客様の管理画面の右上「契約情報」より確認いただけます。</t>
    <phoneticPr fontId="1"/>
  </si>
  <si>
    <t>Webフィルタリングオプションをはじめて購入され、体験版などの環境を引き継ぎご希望の場合は、ライセンスキーを指定ください。Webフィルタリングオプションの追加/更新の場合は入力不要となります。</t>
    <phoneticPr fontId="1"/>
  </si>
  <si>
    <t>体験版環境を引き継いでご利用になる場合、ご利用中の体験版環境の「組織名」を指定ください。「組織名」は、管理コンソールにログイン後、右上の人アイコンのメニューから確認できます。
LANSCOPEエンドポイントマネージャーと連携を希望される場合は、フォーム一覧【2-①】よりお申込みください。</t>
    <phoneticPr fontId="1"/>
  </si>
  <si>
    <t>最大 3 年まで指定可能です。年単位で指定ください。</t>
  </si>
  <si>
    <t xml:space="preserve">以下の用途で使用します。
- 納品メールの送付先、サポート連絡先、更新案内の送付先
初回登録後の変更は、フォーム一覧【1-③】よりお申込みください。
</t>
    <rPh sb="56" eb="58">
      <t>イチラン</t>
    </rPh>
    <rPh sb="66" eb="68">
      <t>モウシコ</t>
    </rPh>
    <phoneticPr fontId="1"/>
  </si>
  <si>
    <t>「登録ID」を指定ください。
弊社からの納品メール文面上に記載がございます。</t>
    <phoneticPr fontId="1"/>
  </si>
  <si>
    <t>体験版環境を引き継いでご利用になる場合、ご利用中の体験版環境の「MSP名」を指定ください。「MSP名」は、管理コンソールにログイン後、トップページ右上に記載の英字文字列（英字社名＋ランダム）となります。
LANSCOPEエンドポイントマネージャークラウド版と連携を希望される場合は、フォーム一覧【2-②】よりお申込みください。</t>
    <rPh sb="76" eb="78">
      <t xml:space="preserve">キサイノ </t>
    </rPh>
    <rPh sb="79" eb="81">
      <t xml:space="preserve">エイジ </t>
    </rPh>
    <rPh sb="85" eb="87">
      <t xml:space="preserve">エイジ </t>
    </rPh>
    <rPh sb="87" eb="89">
      <t xml:space="preserve">シャメイ </t>
    </rPh>
    <phoneticPr fontId="1"/>
  </si>
  <si>
    <t xml:space="preserve">以下の用途で使用します。
- 納品メールの送付先、サポート連絡先、更新案内の送付先
初回登録後の変更は、フォーム一覧【1-④】よりお申込みください。
</t>
    <rPh sb="56" eb="58">
      <t>イチラン</t>
    </rPh>
    <rPh sb="66" eb="68">
      <t>モウシコ</t>
    </rPh>
    <phoneticPr fontId="1"/>
  </si>
  <si>
    <t>「MSP名」を指定ください。
管理コンソールログイン後、トップページ右上の文字列が「MSP名」となります。</t>
    <phoneticPr fontId="1"/>
  </si>
  <si>
    <t>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なお、過去に配信停止の手続きをされていた場合も、本申込により配信が再開されます。</t>
    <phoneticPr fontId="1"/>
  </si>
  <si>
    <t>LANSCOPE プロフェッショナルサービス　Panorays</t>
  </si>
  <si>
    <t>エンドユーザー様の会社ホームページのURLを記入ください。</t>
    <rPh sb="9" eb="11">
      <t xml:space="preserve">カイシャ </t>
    </rPh>
    <rPh sb="22" eb="24">
      <t xml:space="preserve">キニュウクダサイ。 </t>
    </rPh>
    <phoneticPr fontId="1"/>
  </si>
  <si>
    <t>「権利書管理番号」を記入ください。
「権利書管理番号」は、ご契約時に送付した「パッケージ権利書 兼 パッケージ仕様書」に記載がございます。</t>
    <rPh sb="8" eb="10">
      <t xml:space="preserve">キニュウクダサイ。 </t>
    </rPh>
    <rPh sb="19" eb="26">
      <t xml:space="preserve">ケンリショカンリバンゴウハ </t>
    </rPh>
    <rPh sb="34" eb="36">
      <t xml:space="preserve">ソウフシタ </t>
    </rPh>
    <rPh sb="60" eb="62">
      <t xml:space="preserve">キサイガゴザイマス。 </t>
    </rPh>
    <phoneticPr fontId="1"/>
  </si>
  <si>
    <t>体験版環境を引き継いでご利用になる場合、ご利用中の体験版環境の「登録ID」を指定ください。</t>
  </si>
  <si>
    <t xml:space="preserve">以下の用途で使用します。
- 納品メールの送付先、サポート連絡先、更新案内の送付先
初回登録後の変更は、フォーム一覧【1-⑤】よりお申込みください。
</t>
    <rPh sb="56" eb="58">
      <t>イチラン</t>
    </rPh>
    <rPh sb="66" eb="68">
      <t>モウシコ</t>
    </rPh>
    <phoneticPr fontId="1"/>
  </si>
  <si>
    <t>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 契約の更新をご案内するメール（ただし弊社と一次販売代理店さまの取り決めによって配信されない場合があります）
なお、過去に配信停止の手続きをされていた場合も、本申込により配信が再開されます。</t>
  </si>
  <si>
    <t>「登録ID」を指定ください。
お客様の管理画面の左下「契約」より確認いただけます。</t>
    <phoneticPr fontId="1"/>
  </si>
  <si>
    <t>体験版環境を引き継いでご利用になる場合、ご利用中の体験版環境の「ISLドメイン名」を指定ください。LANSCOPEエンドポイントマネージャーオンプレミス版のリモートコントロールを引き継いでご利用になる場合、ご利用中の環境アドレスを記載ください。</t>
    <rPh sb="76" eb="77">
      <t>バン</t>
    </rPh>
    <rPh sb="89" eb="90">
      <t>ヒ</t>
    </rPh>
    <rPh sb="91" eb="92">
      <t>ツ</t>
    </rPh>
    <rPh sb="95" eb="97">
      <t>リヨウ</t>
    </rPh>
    <rPh sb="100" eb="102">
      <t>バアイ</t>
    </rPh>
    <rPh sb="104" eb="107">
      <t>リヨウチュウ</t>
    </rPh>
    <rPh sb="108" eb="110">
      <t>カンキョウ</t>
    </rPh>
    <rPh sb="115" eb="117">
      <t>キサイ</t>
    </rPh>
    <phoneticPr fontId="1"/>
  </si>
  <si>
    <t xml:space="preserve">以下の用途で使用します。
- 納品メールの送付先、サポート連絡先、更新案内の送付先
初回登録後の変更は、フォーム一覧【1-⑥】よりお申込みください。
</t>
    <rPh sb="56" eb="58">
      <t>イチラン</t>
    </rPh>
    <rPh sb="66" eb="68">
      <t>モウシコ</t>
    </rPh>
    <phoneticPr fontId="1"/>
  </si>
  <si>
    <t>「ISLドメイン名」を指定ください。
「ISLドメイン名」は、管理コンソールのライセンス &gt; ユーザー名（\\(ドメイン名)\管理者Email）からご確認いただけます。</t>
    <phoneticPr fontId="1"/>
  </si>
  <si>
    <t>LANSCOPE データアナライザー powered by MUCV(Splunk Cloud)</t>
  </si>
  <si>
    <t>ご希望のstack-nameをご記入ください。Appのみ購入する場合は、記入不要です。
ローマ字小文字、0~9の数字、ハイフンのみ使用可能です。(最大18文字まで)スペース・大文字は使用不可ですのでご留意ください。
Stack nameはhttps://s-msp-&lt;xxx&gt;.splunkcloud.com　というURLの&lt;xxx&gt;の部分に入る識別子になります。他と重複しない会社名等をご指定ください。</t>
    <phoneticPr fontId="1"/>
  </si>
  <si>
    <t>利用開始は、各月1日からとなります。</t>
  </si>
  <si>
    <t>システムのIDにも使用します。グループアドレスは使用しないでください。
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なお、過去に配信停止の手続きをされていた場合も、本申込により配信が再開されます。</t>
    <rPh sb="9" eb="11">
      <t xml:space="preserve">シヨウシマス。 </t>
    </rPh>
    <phoneticPr fontId="1"/>
  </si>
  <si>
    <t>「お客さまID」を指定ください。
弊社からの納品メール文面上に記載がございます。</t>
    <rPh sb="2" eb="3">
      <t>キャク</t>
    </rPh>
    <phoneticPr fontId="1"/>
  </si>
  <si>
    <t>【TabVisible】</t>
    <phoneticPr fontId="1"/>
  </si>
  <si>
    <t>英字　役職</t>
    <rPh sb="0" eb="2">
      <t xml:space="preserve">エイジ </t>
    </rPh>
    <rPh sb="3" eb="5">
      <t xml:space="preserve">ヤクショク </t>
    </rPh>
    <phoneticPr fontId="1"/>
  </si>
  <si>
    <t>列44</t>
  </si>
  <si>
    <t>日本語</t>
  </si>
  <si>
    <t>英語</t>
  </si>
  <si>
    <t>取締役会長</t>
  </si>
  <si>
    <t>Chairperson</t>
  </si>
  <si>
    <t>理事長</t>
  </si>
  <si>
    <t>Board Chairman</t>
  </si>
  <si>
    <t>取締役副会長</t>
  </si>
  <si>
    <t>Vice Chairperson</t>
  </si>
  <si>
    <t>代表取締役</t>
  </si>
  <si>
    <t>Representative Director</t>
  </si>
  <si>
    <t>社長</t>
  </si>
  <si>
    <t>President</t>
  </si>
  <si>
    <t>副社長</t>
  </si>
  <si>
    <t>Executive Vice President</t>
  </si>
  <si>
    <t>専務取締役</t>
  </si>
  <si>
    <t>Executive Managing Director</t>
  </si>
  <si>
    <t>常務取締役</t>
  </si>
  <si>
    <t>Managing Director</t>
  </si>
  <si>
    <t>取締役・役員</t>
  </si>
  <si>
    <t>Directo</t>
  </si>
  <si>
    <t>社外取締役</t>
  </si>
  <si>
    <t>Outside Director</t>
  </si>
  <si>
    <t>相談役（顧問）</t>
  </si>
  <si>
    <t>Executive Adviser</t>
  </si>
  <si>
    <t>監査役</t>
  </si>
  <si>
    <t>Auditor</t>
  </si>
  <si>
    <t>執行役員</t>
  </si>
  <si>
    <t>Executive Officer</t>
  </si>
  <si>
    <t>参与</t>
  </si>
  <si>
    <t>Consultant</t>
  </si>
  <si>
    <t>最高経営責任者</t>
  </si>
  <si>
    <t>CEO</t>
  </si>
  <si>
    <t>最高業務執行責任者</t>
  </si>
  <si>
    <t>COO</t>
  </si>
  <si>
    <t>最高財務責任者</t>
  </si>
  <si>
    <t>CFO</t>
  </si>
  <si>
    <t>最高法務責任者</t>
  </si>
  <si>
    <t>CJO</t>
  </si>
  <si>
    <t>最高マーケティング責任者</t>
  </si>
  <si>
    <t>CMO</t>
  </si>
  <si>
    <t>最高情報責任者</t>
  </si>
  <si>
    <t>CIO</t>
  </si>
  <si>
    <t>最高技術責任者</t>
  </si>
  <si>
    <t>CTO</t>
  </si>
  <si>
    <t>支社長</t>
  </si>
  <si>
    <t>General Manager</t>
  </si>
  <si>
    <t>支店長</t>
  </si>
  <si>
    <t>Branch Chief</t>
  </si>
  <si>
    <t>工場長</t>
  </si>
  <si>
    <t>Factory Director</t>
  </si>
  <si>
    <t>本部長</t>
  </si>
  <si>
    <t>部長</t>
  </si>
  <si>
    <t>Manager</t>
  </si>
  <si>
    <t>営業部長</t>
  </si>
  <si>
    <t>Sales Department Manager</t>
  </si>
  <si>
    <t>総務部長</t>
  </si>
  <si>
    <t>Administrative Manager</t>
  </si>
  <si>
    <t>財務部長</t>
  </si>
  <si>
    <t>Treasurer</t>
  </si>
  <si>
    <t>副部長（部長補佐）</t>
  </si>
  <si>
    <t>Sub Manager</t>
  </si>
  <si>
    <t>業務部長（課長）</t>
  </si>
  <si>
    <t>Department Chief</t>
  </si>
  <si>
    <t>部長代理</t>
  </si>
  <si>
    <t>Assistant Manager</t>
  </si>
  <si>
    <t>次長</t>
  </si>
  <si>
    <t>Assistant General Manager</t>
  </si>
  <si>
    <t>課長</t>
  </si>
  <si>
    <t>Section Chief</t>
  </si>
  <si>
    <t>課長補佐</t>
  </si>
  <si>
    <t>Assistant Director AD</t>
  </si>
  <si>
    <t>課長代理</t>
  </si>
  <si>
    <t>Assistant Section Chief</t>
  </si>
  <si>
    <t>参事</t>
  </si>
  <si>
    <t>Secretary</t>
  </si>
  <si>
    <t>副参事</t>
  </si>
  <si>
    <t>Deputy Councilor</t>
  </si>
  <si>
    <t>主幹</t>
  </si>
  <si>
    <t>Managing Editor</t>
  </si>
  <si>
    <t>係長</t>
  </si>
  <si>
    <t>Section Head</t>
  </si>
  <si>
    <t>主任</t>
  </si>
  <si>
    <t>Chief</t>
  </si>
  <si>
    <t>主査</t>
  </si>
  <si>
    <t>Project General Manager</t>
  </si>
  <si>
    <t>社員（部員）</t>
  </si>
  <si>
    <t>Staff</t>
  </si>
  <si>
    <t>アシスタント、補佐</t>
  </si>
  <si>
    <t>Assistant</t>
  </si>
  <si>
    <t>見習い、研修生</t>
  </si>
  <si>
    <t>Trainee</t>
  </si>
  <si>
    <t>インターン、助手</t>
  </si>
  <si>
    <t>Intern</t>
  </si>
  <si>
    <t>【ex.TabNote】</t>
    <phoneticPr fontId="1"/>
  </si>
  <si>
    <t>⇒変更</t>
    <rPh sb="1" eb="3">
      <t>ヘンコウ</t>
    </rPh>
    <phoneticPr fontId="1"/>
  </si>
  <si>
    <t>Key項目</t>
  </si>
  <si>
    <t>会社HP URL</t>
  </si>
  <si>
    <t>英字　役職</t>
  </si>
  <si>
    <t>姓かな</t>
  </si>
  <si>
    <t>名かな</t>
  </si>
  <si>
    <t>(5)納品書送付先ご担当者様情報</t>
  </si>
  <si>
    <t>会社名*32</t>
  </si>
  <si>
    <t>ご担当者さま名部署名*33</t>
  </si>
  <si>
    <t>姓*34</t>
  </si>
  <si>
    <t>名*35</t>
  </si>
  <si>
    <t>Eメールアドレス*36</t>
  </si>
  <si>
    <t>電話番号*37</t>
  </si>
  <si>
    <t>ご住所郵便番号*38</t>
  </si>
  <si>
    <t>都道府県*39</t>
  </si>
  <si>
    <t>市区郡*40</t>
  </si>
  <si>
    <t>町名番地*41</t>
  </si>
  <si>
    <t>Web登録番号*42</t>
  </si>
  <si>
    <t>(6)ディストリビューター様ご記入欄</t>
  </si>
  <si>
    <t>ご注文番号</t>
  </si>
  <si>
    <t>体験版環境を引き継いでご利用になる場合、ご利用中の体験版環境の「組織名」を指定ください。組織名の確認方法は以下を参照ください。
【管理コンソールログイン後、右上の人アイコンを選択し、「組織名」の値が確認できます。】
LANSCOPEエンドポイントマネージャーと連携を希望される場合は、フォーム一覧【2-①】よりお申込みください。</t>
    <phoneticPr fontId="1"/>
  </si>
  <si>
    <t>体験版環境を引き継いでご利用になる場合、ご利用中の体験版環境の「MSP名」を指定ください。MSP名の確認方法は以下を参照ください。
【管理コンソールログイン後、トップページ右上の文字列が「MSP名」となります。】
LANSCOPEエンドポイントマネージャークラウド版と連携を希望される場合は、フォーム一覧【2-②】よりお申込みください。</t>
    <phoneticPr fontId="1"/>
  </si>
  <si>
    <t>体験版環境を引き継いでご利用になる場合、ご利用中の体験版環境の「ISLドメイン名」を指定ください。</t>
  </si>
  <si>
    <t>「ISLドメイン名」を指定ください。
LANSCOPE リモートデスクトップ powered by ISL Online管理コンソールのユーザーページに記載ございます。</t>
    <phoneticPr fontId="1"/>
  </si>
  <si>
    <t>【ex.TabVisible1】</t>
    <phoneticPr fontId="1"/>
  </si>
  <si>
    <t>(1)お申し込み内容</t>
  </si>
  <si>
    <r>
      <t>お客さまID</t>
    </r>
    <r>
      <rPr>
        <sz val="11"/>
        <color rgb="FFFF0000"/>
        <rFont val="メイリオ"/>
        <family val="2"/>
        <charset val="128"/>
      </rPr>
      <t xml:space="preserve">*
</t>
    </r>
    <r>
      <rPr>
        <sz val="9"/>
        <rFont val="メイリオ"/>
        <family val="2"/>
        <charset val="128"/>
      </rPr>
      <t>ID確認方法は、以下URLをご参照ください。
仮）https://forms.lanscope.jp/about_msp.html</t>
    </r>
    <rPh sb="23" eb="25">
      <t xml:space="preserve">サンショウ </t>
    </rPh>
    <phoneticPr fontId="2"/>
  </si>
  <si>
    <t>環境引き継ぎ元のID / ライセンスキー*</t>
  </si>
  <si>
    <t>(4-1)エンドユーザー窓口販売パートナーさま情報</t>
    <rPh sb="12" eb="14">
      <t>マドグチ</t>
    </rPh>
    <rPh sb="14" eb="16">
      <t>ハンバイテン</t>
    </rPh>
    <rPh sb="23" eb="25">
      <t xml:space="preserve">ジョウホウコウシンアンナイノソウフサキトナリマス。 </t>
    </rPh>
    <phoneticPr fontId="2"/>
  </si>
  <si>
    <t>(4-2)二次販売パートナーさま情報</t>
    <rPh sb="5" eb="7">
      <t xml:space="preserve">ニジ </t>
    </rPh>
    <rPh sb="7" eb="9">
      <t>ハンバイテン</t>
    </rPh>
    <rPh sb="16" eb="18">
      <t xml:space="preserve">ジョウホウソンザイスルバアイノミ キニュウクダサイ。 </t>
    </rPh>
    <phoneticPr fontId="2"/>
  </si>
  <si>
    <t>(4-3)ディストリビューター営業担当者さま情報　</t>
    <rPh sb="15" eb="20">
      <t xml:space="preserve">エイギョウタントウシャ </t>
    </rPh>
    <rPh sb="22" eb="24">
      <t xml:space="preserve">ジョウホウレンラクサキトナリマス。 </t>
    </rPh>
    <phoneticPr fontId="2"/>
  </si>
  <si>
    <t>(5)ディストリビューター営業担当者さま情報　</t>
    <rPh sb="13" eb="18">
      <t xml:space="preserve">エイギョウタントウシャ </t>
    </rPh>
    <rPh sb="20" eb="22">
      <t xml:space="preserve">ジョウホウレンラクサキトナリマス。 </t>
    </rPh>
    <phoneticPr fontId="2"/>
  </si>
  <si>
    <r>
      <t>会社名</t>
    </r>
    <r>
      <rPr>
        <sz val="11"/>
        <color rgb="FFFF0000"/>
        <rFont val="メイリオ"/>
        <family val="2"/>
        <charset val="128"/>
      </rPr>
      <t>*</t>
    </r>
    <rPh sb="0" eb="1">
      <t xml:space="preserve">カイシャメイ </t>
    </rPh>
    <phoneticPr fontId="2"/>
  </si>
  <si>
    <r>
      <t>部署名</t>
    </r>
    <r>
      <rPr>
        <sz val="11"/>
        <color rgb="FFFF0000"/>
        <rFont val="メイリオ"/>
        <family val="2"/>
        <charset val="128"/>
      </rPr>
      <t>*</t>
    </r>
    <rPh sb="0" eb="2">
      <t>ブショ</t>
    </rPh>
    <rPh sb="2" eb="3">
      <t>メイ</t>
    </rPh>
    <phoneticPr fontId="2"/>
  </si>
  <si>
    <r>
      <t>名</t>
    </r>
    <r>
      <rPr>
        <sz val="11"/>
        <color rgb="FFFF0000"/>
        <rFont val="メイリオ"/>
        <family val="2"/>
        <charset val="128"/>
      </rPr>
      <t>*</t>
    </r>
    <rPh sb="0" eb="1">
      <t xml:space="preserve">メイショウ </t>
    </rPh>
    <phoneticPr fontId="2"/>
  </si>
  <si>
    <r>
      <t>電話番号</t>
    </r>
    <r>
      <rPr>
        <sz val="11"/>
        <color rgb="FFFF0000"/>
        <rFont val="メイリオ"/>
        <family val="2"/>
        <charset val="128"/>
      </rPr>
      <t>*</t>
    </r>
    <rPh sb="0" eb="4">
      <t xml:space="preserve">デンワバンゴウ </t>
    </rPh>
    <phoneticPr fontId="2"/>
  </si>
  <si>
    <r>
      <t>郵便番号</t>
    </r>
    <r>
      <rPr>
        <sz val="11"/>
        <color rgb="FFFF0000"/>
        <rFont val="メイリオ"/>
        <family val="2"/>
        <charset val="128"/>
      </rPr>
      <t>*</t>
    </r>
    <rPh sb="0" eb="4">
      <t xml:space="preserve">ユウビンバンゴウ </t>
    </rPh>
    <phoneticPr fontId="2"/>
  </si>
  <si>
    <r>
      <t>都道府県</t>
    </r>
    <r>
      <rPr>
        <sz val="11"/>
        <color rgb="FFFF0000"/>
        <rFont val="メイリオ"/>
        <family val="2"/>
        <charset val="128"/>
      </rPr>
      <t>*</t>
    </r>
    <rPh sb="0" eb="4">
      <t xml:space="preserve">トドウフケン </t>
    </rPh>
    <phoneticPr fontId="2"/>
  </si>
  <si>
    <r>
      <t>市区郡</t>
    </r>
    <r>
      <rPr>
        <sz val="11"/>
        <color rgb="FFFF0000"/>
        <rFont val="メイリオ"/>
        <family val="2"/>
        <charset val="128"/>
      </rPr>
      <t>*</t>
    </r>
    <rPh sb="0" eb="3">
      <t xml:space="preserve">シクグン </t>
    </rPh>
    <phoneticPr fontId="2"/>
  </si>
  <si>
    <r>
      <t>町名番地</t>
    </r>
    <r>
      <rPr>
        <sz val="11"/>
        <color rgb="FFFF0000"/>
        <rFont val="メイリオ"/>
        <family val="2"/>
        <charset val="128"/>
      </rPr>
      <t>*</t>
    </r>
    <rPh sb="0" eb="4">
      <t xml:space="preserve">チョウメイバンチ </t>
    </rPh>
    <phoneticPr fontId="2"/>
  </si>
  <si>
    <r>
      <t>英字 会社名</t>
    </r>
    <r>
      <rPr>
        <sz val="11"/>
        <color rgb="FFFF0000"/>
        <rFont val="メイリオ"/>
        <family val="2"/>
        <charset val="128"/>
      </rPr>
      <t>*</t>
    </r>
    <rPh sb="0" eb="2">
      <t xml:space="preserve">エイジ </t>
    </rPh>
    <phoneticPr fontId="2"/>
  </si>
  <si>
    <r>
      <t>英字 住所</t>
    </r>
    <r>
      <rPr>
        <sz val="11"/>
        <color rgb="FFFF0000"/>
        <rFont val="メイリオ"/>
        <family val="2"/>
        <charset val="128"/>
      </rPr>
      <t>*</t>
    </r>
    <rPh sb="0" eb="2">
      <t xml:space="preserve">エイジ </t>
    </rPh>
    <rPh sb="3" eb="5">
      <t xml:space="preserve">ジュウショ </t>
    </rPh>
    <phoneticPr fontId="2"/>
  </si>
  <si>
    <r>
      <t>英字 姓</t>
    </r>
    <r>
      <rPr>
        <sz val="11"/>
        <color rgb="FFFF0000"/>
        <rFont val="メイリオ"/>
        <family val="2"/>
        <charset val="128"/>
      </rPr>
      <t>*</t>
    </r>
    <rPh sb="0" eb="2">
      <t xml:space="preserve">エイジ </t>
    </rPh>
    <rPh sb="3" eb="4">
      <t xml:space="preserve">セイメイ </t>
    </rPh>
    <phoneticPr fontId="1"/>
  </si>
  <si>
    <r>
      <t>英字 名</t>
    </r>
    <r>
      <rPr>
        <sz val="11"/>
        <color rgb="FFFF0000"/>
        <rFont val="メイリオ"/>
        <family val="2"/>
        <charset val="128"/>
      </rPr>
      <t>*</t>
    </r>
    <rPh sb="0" eb="2">
      <t xml:space="preserve">エイジ </t>
    </rPh>
    <rPh sb="3" eb="4">
      <t xml:space="preserve">シメイ </t>
    </rPh>
    <phoneticPr fontId="2"/>
  </si>
  <si>
    <t>利用規約（右URLよりご確認ください。）</t>
    <rPh sb="0" eb="4">
      <t xml:space="preserve">リヨウキヤク </t>
    </rPh>
    <phoneticPr fontId="1"/>
  </si>
  <si>
    <t>部署名*</t>
  </si>
  <si>
    <r>
      <t>姓</t>
    </r>
    <r>
      <rPr>
        <sz val="11"/>
        <color rgb="FFFF0000"/>
        <rFont val="メイリオ"/>
        <family val="2"/>
        <charset val="128"/>
      </rPr>
      <t>*</t>
    </r>
    <rPh sb="0" eb="1">
      <t xml:space="preserve">セイ </t>
    </rPh>
    <phoneticPr fontId="2"/>
  </si>
  <si>
    <r>
      <t>名</t>
    </r>
    <r>
      <rPr>
        <sz val="11"/>
        <color rgb="FFFF0000"/>
        <rFont val="メイリオ"/>
        <family val="2"/>
        <charset val="128"/>
      </rPr>
      <t>*</t>
    </r>
    <rPh sb="0" eb="1">
      <t>メイ</t>
    </rPh>
    <phoneticPr fontId="2"/>
  </si>
  <si>
    <r>
      <t>電話番号</t>
    </r>
    <r>
      <rPr>
        <sz val="11"/>
        <color rgb="FFFF0000"/>
        <rFont val="メイリオ"/>
        <family val="2"/>
        <charset val="128"/>
      </rPr>
      <t>*</t>
    </r>
    <rPh sb="0" eb="2">
      <t>デンワ</t>
    </rPh>
    <rPh sb="2" eb="4">
      <t>バンゴウ</t>
    </rPh>
    <phoneticPr fontId="2"/>
  </si>
  <si>
    <t>【ex.TabNote2】</t>
    <phoneticPr fontId="1"/>
  </si>
  <si>
    <t>エムオーテックス株式会社</t>
  </si>
  <si>
    <t>●●部〇〇課</t>
    <phoneticPr fontId="1"/>
  </si>
  <si>
    <t>山田</t>
  </si>
  <si>
    <t>太郎</t>
  </si>
  <si>
    <t>*****@motex.co.jp</t>
    <phoneticPr fontId="1"/>
  </si>
  <si>
    <t>06-6308-8989</t>
    <phoneticPr fontId="1"/>
  </si>
  <si>
    <t>532-0011</t>
    <phoneticPr fontId="1"/>
  </si>
  <si>
    <t>大阪府</t>
    <phoneticPr fontId="1"/>
  </si>
  <si>
    <t>大阪市淀川区</t>
    <phoneticPr fontId="1"/>
  </si>
  <si>
    <t>西中島5-12-12 エムオーテックス新大阪ビル</t>
    <phoneticPr fontId="1"/>
  </si>
  <si>
    <t>MOTEX Inc.</t>
    <phoneticPr fontId="1"/>
  </si>
  <si>
    <t>MOTEX Shin-Osaka Building, 5-12-12 Nishinakajima, Yodogawa-ku, Osaka</t>
    <phoneticPr fontId="1"/>
  </si>
  <si>
    <t>Yamada</t>
    <phoneticPr fontId="1"/>
  </si>
  <si>
    <t>Taro</t>
    <phoneticPr fontId="1"/>
  </si>
  <si>
    <t>□□株式会社</t>
    <phoneticPr fontId="1"/>
  </si>
  <si>
    <t>●●営業部○○1課</t>
    <phoneticPr fontId="1"/>
  </si>
  <si>
    <t>□□</t>
    <phoneticPr fontId="1"/>
  </si>
  <si>
    <t>■■</t>
    <phoneticPr fontId="1"/>
  </si>
  <si>
    <t>*****@***.com</t>
    <phoneticPr fontId="1"/>
  </si>
  <si>
    <t>**-****-****</t>
    <phoneticPr fontId="1"/>
  </si>
  <si>
    <t>***-****</t>
    <phoneticPr fontId="1"/>
  </si>
  <si>
    <t>○○県</t>
    <phoneticPr fontId="1"/>
  </si>
  <si>
    <t>●●市</t>
    <phoneticPr fontId="1"/>
  </si>
  <si>
    <t>******　■■ビル3F</t>
    <phoneticPr fontId="1"/>
  </si>
  <si>
    <t>▼▼株式会社</t>
    <phoneticPr fontId="1"/>
  </si>
  <si>
    <t>●●営業部■■支店</t>
    <phoneticPr fontId="1"/>
  </si>
  <si>
    <t>▽▽</t>
    <phoneticPr fontId="1"/>
  </si>
  <si>
    <t>▼▼</t>
    <phoneticPr fontId="1"/>
  </si>
  <si>
    <t>*****@***.co.jp</t>
    <phoneticPr fontId="1"/>
  </si>
  <si>
    <t>******　▼▼ビル2F</t>
    <phoneticPr fontId="1"/>
  </si>
  <si>
    <t>○○株式会社</t>
    <phoneticPr fontId="1"/>
  </si>
  <si>
    <t>●●営業部▼▼課■■グループ</t>
    <phoneticPr fontId="1"/>
  </si>
  <si>
    <t>○○</t>
    <phoneticPr fontId="1"/>
  </si>
  <si>
    <t>●●</t>
    <phoneticPr fontId="1"/>
  </si>
  <si>
    <t>*****@***.co.jp</t>
  </si>
  <si>
    <t>******　□□ビル1F</t>
    <phoneticPr fontId="1"/>
  </si>
  <si>
    <t>LOG-*******</t>
    <phoneticPr fontId="1"/>
  </si>
  <si>
    <t>LA********</t>
    <phoneticPr fontId="1"/>
  </si>
  <si>
    <t>********</t>
    <phoneticPr fontId="1"/>
  </si>
  <si>
    <t>https://www.motex.co.jp/</t>
    <phoneticPr fontId="1"/>
  </si>
  <si>
    <t>課長</t>
    <rPh sb="0" eb="2">
      <t>カチョウ</t>
    </rPh>
    <phoneticPr fontId="1"/>
  </si>
  <si>
    <t>SP********</t>
    <phoneticPr fontId="1"/>
  </si>
  <si>
    <t>******************</t>
    <phoneticPr fontId="1"/>
  </si>
  <si>
    <t>L2Blocker</t>
    <phoneticPr fontId="1"/>
  </si>
  <si>
    <t>SARMS</t>
    <phoneticPr fontId="1"/>
  </si>
  <si>
    <t>新たに入力する</t>
    <rPh sb="0" eb="1">
      <t xml:space="preserve">アラタニニュウリョクスル </t>
    </rPh>
    <phoneticPr fontId="1"/>
  </si>
  <si>
    <t>USBメモリ</t>
    <phoneticPr fontId="1"/>
  </si>
  <si>
    <t>【TabNote2】</t>
    <phoneticPr fontId="1"/>
  </si>
  <si>
    <t>(2-2)物理納品先ご担当者様情報</t>
    <phoneticPr fontId="1"/>
  </si>
  <si>
    <t>列45</t>
  </si>
  <si>
    <t>列46</t>
  </si>
  <si>
    <t>列47</t>
  </si>
  <si>
    <t>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なお、過去に配信停止の手続きをされていた場合も、本申込により配信が再開されます。</t>
  </si>
  <si>
    <t>USBメモリ</t>
  </si>
  <si>
    <t>【TabVisible2】</t>
    <phoneticPr fontId="1"/>
  </si>
  <si>
    <t>町名番地*12</t>
  </si>
  <si>
    <t>町名番地*13</t>
  </si>
  <si>
    <t>町名番地*14</t>
  </si>
  <si>
    <t>町名番地*15</t>
  </si>
  <si>
    <t>町名番地*16</t>
  </si>
  <si>
    <t>町名番地*17</t>
  </si>
  <si>
    <t>町名番地*18</t>
  </si>
  <si>
    <t>【ex.TabNote3】</t>
    <phoneticPr fontId="1"/>
  </si>
  <si>
    <t>【ex.TabVisible3】</t>
    <phoneticPr fontId="1"/>
  </si>
  <si>
    <t>【ex.TabNote4】</t>
    <phoneticPr fontId="1"/>
  </si>
  <si>
    <t>●●部〇〇課</t>
  </si>
  <si>
    <t>*****@motex.co.jp</t>
  </si>
  <si>
    <t>06-6308-8989</t>
  </si>
  <si>
    <t>532-0011</t>
  </si>
  <si>
    <t>大阪府</t>
  </si>
  <si>
    <t>大阪市淀川区</t>
  </si>
  <si>
    <t>西中島5-12-12 エムオーテックス新大阪ビル</t>
  </si>
  <si>
    <t>○○部■■1課</t>
    <rPh sb="2" eb="3">
      <t>ブ</t>
    </rPh>
    <rPh sb="6" eb="7">
      <t>カ</t>
    </rPh>
    <phoneticPr fontId="1"/>
  </si>
  <si>
    <t>▲▲</t>
    <phoneticPr fontId="1"/>
  </si>
  <si>
    <t>△△</t>
    <phoneticPr fontId="1"/>
  </si>
  <si>
    <t>*****</t>
    <phoneticPr fontId="1"/>
  </si>
  <si>
    <t>□□株式会社</t>
  </si>
  <si>
    <t>●●営業部○○1課</t>
  </si>
  <si>
    <t>□□</t>
  </si>
  <si>
    <t>■■</t>
  </si>
  <si>
    <t>*****@***.com</t>
  </si>
  <si>
    <t>**-****-****</t>
  </si>
  <si>
    <t>***-****</t>
  </si>
  <si>
    <t>○○県</t>
  </si>
  <si>
    <t>●●市</t>
  </si>
  <si>
    <t>******　■■ビル3F</t>
  </si>
  <si>
    <t>▼▼株式会社</t>
  </si>
  <si>
    <t>●●営業部■■支店</t>
  </si>
  <si>
    <t>▽▽</t>
  </si>
  <si>
    <t>▼▼</t>
  </si>
  <si>
    <t>******　▼▼ビル2F</t>
  </si>
  <si>
    <t>○○株式会社</t>
  </si>
  <si>
    <t>●●営業部▼▼課■■グループ</t>
  </si>
  <si>
    <t>○○</t>
  </si>
  <si>
    <t>●●</t>
  </si>
  <si>
    <t>******　□□ビル1F</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</si>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</sst>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000"/>
  </numFmts>
  <fonts count="69">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ＭＳ Ｐゴシック"/>
      <family val="3"/>
      <charset val="128"/>
    </font>
    <font>
      <sz val="11"/>
      <color theme="1"/>
      <name val="メイリオ"/>
      <family val="3"/>
      <charset val="128"/>
    </font>
    <font>
      <sz val="11"/>
      <name val="メイリオ"/>
      <family val="3"/>
      <charset val="128"/>
    </font>
    <font>
      <sz val="11"/>
      <color rgb="FFFF0000"/>
      <name val="メイリオ"/>
      <family val="3"/>
      <charset val="128"/>
    </font>
    <font>
      <sz val="11"/>
      <name val="ＭＳ Ｐゴシック"/>
      <family val="3"/>
      <charset val="128"/>
    </font>
    <font>
      <sz val="11"/>
      <name val="游ゴシック"/>
      <family val="2"/>
      <charset val="128"/>
      <scheme val="minor"/>
    </font>
    <font>
      <sz val="11"/>
      <name val="メイリオ"/>
      <family val="2"/>
      <charset val="128"/>
    </font>
    <font>
      <sz val="11"/>
      <color theme="0"/>
      <name val="メイリオ"/>
      <family val="2"/>
      <charset val="128"/>
    </font>
    <font>
      <u/>
      <sz val="11"/>
      <color theme="10"/>
      <name val="游ゴシック"/>
      <family val="2"/>
      <charset val="128"/>
      <scheme val="minor"/>
    </font>
    <font>
      <b/>
      <sz val="11"/>
      <color theme="0"/>
      <name val="メイリオ"/>
      <family val="2"/>
      <charset val="128"/>
    </font>
    <font>
      <b/>
      <sz val="11"/>
      <name val="游ゴシック"/>
      <family val="2"/>
      <charset val="128"/>
      <scheme val="minor"/>
    </font>
    <font>
      <sz val="11"/>
      <color theme="0"/>
      <name val="游ゴシック"/>
      <family val="2"/>
      <charset val="128"/>
      <scheme val="minor"/>
    </font>
    <font>
      <sz val="11"/>
      <name val="游ゴシック"/>
      <family val="3"/>
      <charset val="128"/>
      <scheme val="minor"/>
    </font>
    <font>
      <sz val="11"/>
      <color indexed="23"/>
      <name val="メイリオ"/>
      <family val="2"/>
      <charset val="128"/>
    </font>
    <font>
      <sz val="11"/>
      <color theme="1"/>
      <name val="メイリオ"/>
      <family val="2"/>
      <charset val="128"/>
    </font>
    <font>
      <sz val="11"/>
      <color rgb="FFFF0000"/>
      <name val="メイリオ"/>
      <family val="2"/>
      <charset val="128"/>
    </font>
    <font>
      <sz val="11"/>
      <color indexed="23"/>
      <name val="メイリオ"/>
      <family val="3"/>
      <charset val="128"/>
    </font>
    <font>
      <sz val="11"/>
      <color rgb="FF002060"/>
      <name val="メイリオ"/>
      <family val="3"/>
      <charset val="128"/>
    </font>
    <font>
      <sz val="11"/>
      <color rgb="FF002060"/>
      <name val="メイリオ"/>
      <family val="2"/>
      <charset val="128"/>
    </font>
    <font>
      <b/>
      <sz val="11"/>
      <color rgb="FF002060"/>
      <name val="メイリオ"/>
      <family val="2"/>
      <charset val="128"/>
    </font>
    <font>
      <b/>
      <u/>
      <sz val="11"/>
      <color rgb="FFFF0000"/>
      <name val="メイリオ"/>
      <family val="2"/>
      <charset val="128"/>
    </font>
    <font>
      <b/>
      <sz val="18"/>
      <color theme="1"/>
      <name val="メイリオ"/>
      <family val="2"/>
      <charset val="128"/>
    </font>
    <font>
      <sz val="12"/>
      <name val="メイリオ"/>
      <family val="2"/>
      <charset val="128"/>
    </font>
    <font>
      <sz val="12"/>
      <color theme="1"/>
      <name val="メイリオ"/>
      <family val="2"/>
      <charset val="128"/>
    </font>
    <font>
      <sz val="11"/>
      <color rgb="FF000000"/>
      <name val="游ゴシック"/>
      <family val="3"/>
      <charset val="128"/>
      <scheme val="minor"/>
    </font>
    <font>
      <b/>
      <sz val="12"/>
      <color theme="0"/>
      <name val="メイリオ"/>
      <family val="2"/>
      <charset val="128"/>
    </font>
    <font>
      <sz val="9"/>
      <name val="メイリオ"/>
      <family val="2"/>
      <charset val="128"/>
    </font>
    <font>
      <b/>
      <sz val="18"/>
      <color theme="0"/>
      <name val="メイリオ"/>
      <family val="2"/>
      <charset val="128"/>
    </font>
    <font>
      <b/>
      <sz val="11"/>
      <color rgb="FFFF0000"/>
      <name val="游ゴシック"/>
      <family val="3"/>
      <charset val="128"/>
      <scheme val="minor"/>
    </font>
    <font>
      <b/>
      <sz val="11"/>
      <color theme="0"/>
      <name val="メイリオ"/>
      <family val="3"/>
      <charset val="128"/>
    </font>
    <font>
      <sz val="11"/>
      <color rgb="FF000000"/>
      <name val="游ゴシック"/>
      <family val="3"/>
      <charset val="128"/>
    </font>
    <font>
      <sz val="11"/>
      <color rgb="FF000000"/>
      <name val="メイリオ"/>
      <family val="3"/>
      <charset val="128"/>
    </font>
    <font>
      <sz val="11"/>
      <color rgb="FFFFFFFF"/>
      <name val="メイリオ"/>
      <family val="3"/>
      <charset val="128"/>
    </font>
    <font>
      <b/>
      <sz val="11"/>
      <color theme="0"/>
      <name val="游ゴシック"/>
      <family val="2"/>
      <charset val="128"/>
      <scheme val="minor"/>
    </font>
    <font>
      <b/>
      <sz val="15"/>
      <color theme="3"/>
      <name val="游ゴシック"/>
      <family val="2"/>
      <charset val="128"/>
      <scheme val="minor"/>
    </font>
    <font>
      <b/>
      <sz val="11"/>
      <color theme="0"/>
      <name val="メイリオ"/>
      <family val="3"/>
    </font>
    <font>
      <u/>
      <sz val="11"/>
      <color rgb="FF0070C0"/>
      <name val="ＭＳ Ｐゴシック"/>
      <family val="3"/>
      <charset val="128"/>
    </font>
    <font>
      <b/>
      <sz val="11"/>
      <color rgb="FF002060"/>
      <name val="メイリオ"/>
      <family val="3"/>
      <charset val="128"/>
    </font>
    <font>
      <sz val="11"/>
      <color rgb="FF000000"/>
      <name val="メイリオ"/>
      <family val="3"/>
    </font>
    <font>
      <sz val="11"/>
      <color rgb="FF002060"/>
      <name val="メイリオ"/>
      <family val="3"/>
    </font>
    <font>
      <sz val="12"/>
      <color theme="0"/>
      <name val="メイリオ"/>
      <family val="3"/>
      <charset val="128"/>
    </font>
    <font>
      <b/>
      <sz val="11"/>
      <color rgb="FFFFFFFF"/>
      <name val="メイリオ"/>
      <family val="3"/>
      <charset val="128"/>
    </font>
    <font>
      <sz val="11"/>
      <color theme="1"/>
      <name val="游ゴシック"/>
      <family val="2"/>
      <charset val="128"/>
      <scheme val="minor"/>
    </font>
    <font>
      <sz val="11"/>
      <color theme="0"/>
      <name val="メイリオ"/>
      <family val="3"/>
      <charset val="128"/>
    </font>
    <font>
      <sz val="12"/>
      <color theme="0"/>
      <name val="メイリオ"/>
      <family val="2"/>
      <charset val="128"/>
    </font>
    <font>
      <b/>
      <u/>
      <sz val="11"/>
      <name val="メイリオ"/>
      <family val="2"/>
      <charset val="128"/>
    </font>
    <font>
      <b/>
      <sz val="22"/>
      <color theme="0"/>
      <name val="メイリオ"/>
      <family val="2"/>
      <charset val="128"/>
    </font>
    <font>
      <sz val="10"/>
      <name val="メイリオ"/>
      <family val="3"/>
      <charset val="128"/>
    </font>
    <font>
      <sz val="10"/>
      <name val="メイリオ"/>
      <family val="2"/>
      <charset val="128"/>
    </font>
    <font>
      <sz val="10"/>
      <color theme="0"/>
      <name val="メイリオ"/>
      <family val="2"/>
      <charset val="128"/>
    </font>
    <font>
      <b/>
      <sz val="12"/>
      <color rgb="FF002060"/>
      <name val="メイリオ"/>
      <family val="2"/>
      <charset val="128"/>
    </font>
    <font>
      <b/>
      <sz val="10"/>
      <color theme="0"/>
      <name val="メイリオ"/>
      <family val="2"/>
      <charset val="128"/>
    </font>
    <font>
      <sz val="10"/>
      <color theme="0"/>
      <name val="ＭＳ Ｐゴシック"/>
      <family val="3"/>
      <charset val="128"/>
    </font>
    <font>
      <sz val="10"/>
      <color rgb="FFFF0000"/>
      <name val="メイリオ"/>
      <family val="3"/>
      <charset val="128"/>
    </font>
    <font>
      <b/>
      <u/>
      <sz val="10"/>
      <color rgb="FFFF0000"/>
      <name val="メイリオ"/>
      <family val="2"/>
      <charset val="128"/>
    </font>
    <font>
      <sz val="10"/>
      <color theme="1"/>
      <name val="メイリオ"/>
      <family val="3"/>
      <charset val="128"/>
    </font>
    <font>
      <sz val="10"/>
      <color theme="1"/>
      <name val="メイリオ"/>
      <family val="2"/>
      <charset val="128"/>
    </font>
    <font>
      <u/>
      <sz val="10"/>
      <color theme="10"/>
      <name val="ＭＳ Ｐゴシック"/>
      <family val="3"/>
      <charset val="128"/>
    </font>
    <font>
      <sz val="10"/>
      <color rgb="FF000000"/>
      <name val="メイリオ"/>
      <family val="3"/>
    </font>
    <font>
      <b/>
      <sz val="18"/>
      <name val="メイリオ"/>
      <family val="2"/>
      <charset val="128"/>
    </font>
    <font>
      <u/>
      <sz val="11"/>
      <color theme="4"/>
      <name val="メイリオ"/>
      <family val="3"/>
      <charset val="128"/>
    </font>
    <font>
      <sz val="11"/>
      <color theme="4"/>
      <name val="メイリオ"/>
      <family val="3"/>
      <charset val="128"/>
    </font>
    <font>
      <b/>
      <sz val="11"/>
      <name val="メイリオ"/>
      <family val="2"/>
      <charset val="128"/>
    </font>
    <font>
      <b/>
      <sz val="11"/>
      <name val="メイリオ"/>
      <family val="3"/>
      <charset val="128"/>
    </font>
    <font>
      <u/>
      <sz val="10"/>
      <name val="メイリオ"/>
      <family val="3"/>
      <charset val="128"/>
    </font>
    <font>
      <u/>
      <sz val="11"/>
      <name val="メイリオ"/>
      <family val="3"/>
      <charset val="128"/>
    </font>
  </fonts>
  <fills count="23">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002060"/>
        <bgColor indexed="64"/>
      </patternFill>
    </fill>
    <fill>
      <patternFill patternType="solid">
        <fgColor theme="9" tint="0.39997558519241921"/>
        <bgColor indexed="64"/>
      </patternFill>
    </fill>
    <fill>
      <patternFill patternType="solid">
        <fgColor rgb="FFFF5050"/>
        <bgColor indexed="64"/>
      </patternFill>
    </fill>
    <fill>
      <patternFill patternType="solid">
        <fgColor theme="4" tint="0.39997558519241921"/>
        <bgColor theme="4"/>
      </patternFill>
    </fill>
    <fill>
      <patternFill patternType="solid">
        <fgColor theme="8" tint="0.39997558519241921"/>
        <bgColor indexed="64"/>
      </patternFill>
    </fill>
    <fill>
      <patternFill patternType="solid">
        <fgColor theme="5" tint="0.79998168889431442"/>
        <bgColor theme="5" tint="0.79998168889431442"/>
      </patternFill>
    </fill>
    <fill>
      <patternFill patternType="solid">
        <fgColor theme="8" tint="0.79998168889431442"/>
        <bgColor theme="8" tint="0.79998168889431442"/>
      </patternFill>
    </fill>
    <fill>
      <patternFill patternType="solid">
        <fgColor rgb="FFF9DCD2"/>
        <bgColor rgb="FF000000"/>
      </patternFill>
    </fill>
    <fill>
      <patternFill patternType="solid">
        <fgColor rgb="FF418AB3"/>
        <bgColor rgb="FF418AB3"/>
      </patternFill>
    </fill>
    <fill>
      <patternFill patternType="solid">
        <fgColor rgb="FF8ABBD5"/>
        <bgColor rgb="FF418AB3"/>
      </patternFill>
    </fill>
    <fill>
      <patternFill patternType="solid">
        <fgColor rgb="FFF0F4CE"/>
        <bgColor rgb="FFF0F4CE"/>
      </patternFill>
    </fill>
    <fill>
      <patternFill patternType="solid">
        <fgColor rgb="FF418AB3"/>
        <bgColor indexed="64"/>
      </patternFill>
    </fill>
    <fill>
      <patternFill patternType="solid">
        <fgColor theme="2"/>
        <bgColor indexed="64"/>
      </patternFill>
    </fill>
    <fill>
      <patternFill patternType="solid">
        <fgColor theme="2"/>
        <bgColor theme="4"/>
      </patternFill>
    </fill>
    <fill>
      <patternFill patternType="solid">
        <fgColor theme="2" tint="-0.249977111117893"/>
        <bgColor indexed="64"/>
      </patternFill>
    </fill>
    <fill>
      <patternFill patternType="solid">
        <fgColor theme="5" tint="0.59999389629810485"/>
        <bgColor indexed="64"/>
      </patternFill>
    </fill>
    <fill>
      <patternFill patternType="solid">
        <fgColor theme="5" tint="0.39997558519241921"/>
        <bgColor indexed="64"/>
      </patternFill>
    </fill>
  </fills>
  <borders count="69">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rgb="FF002060"/>
      </top>
      <bottom style="thin">
        <color indexed="64"/>
      </bottom>
      <diagonal/>
    </border>
    <border>
      <left style="thin">
        <color indexed="64"/>
      </left>
      <right style="medium">
        <color indexed="64"/>
      </right>
      <top style="thin">
        <color indexed="64"/>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ck">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theme="5" tint="0.39997558519241921"/>
      </top>
      <bottom style="thin">
        <color theme="5" tint="0.39997558519241921"/>
      </bottom>
      <diagonal/>
    </border>
    <border>
      <left/>
      <right/>
      <top style="thin">
        <color theme="8" tint="0.39997558519241921"/>
      </top>
      <bottom style="thin">
        <color theme="8"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4" tint="0.39997558519241921"/>
      </left>
      <right style="thin">
        <color theme="4" tint="0.39997558519241921"/>
      </right>
      <top style="thin">
        <color theme="4" tint="0.39997558519241921"/>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7">
    <xf numFmtId="0" fontId="0" fillId="0" borderId="0">
      <alignment vertical="center"/>
    </xf>
    <xf numFmtId="0" fontId="3" fillId="0" borderId="0" applyNumberFormat="0" applyFill="0" applyBorder="0" applyAlignment="0" applyProtection="0">
      <alignment vertical="top"/>
      <protection locked="0"/>
    </xf>
    <xf numFmtId="0" fontId="7" fillId="0" borderId="0"/>
    <xf numFmtId="0" fontId="11" fillId="0" borderId="0" applyNumberFormat="0" applyFill="0" applyBorder="0" applyAlignment="0" applyProtection="0">
      <alignment vertical="center"/>
    </xf>
    <xf numFmtId="0" fontId="37" fillId="0" borderId="52" applyNumberFormat="0" applyFill="0" applyAlignment="0" applyProtection="0">
      <alignment vertical="center"/>
    </xf>
    <xf numFmtId="38" fontId="45"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358">
    <xf numFmtId="0" fontId="0" fillId="0" borderId="0" xfId="0">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3" fillId="0" borderId="0" xfId="0" applyFont="1">
      <alignment vertical="center"/>
    </xf>
    <xf numFmtId="0" fontId="12" fillId="4" borderId="36" xfId="0" applyFont="1" applyFill="1" applyBorder="1">
      <alignment vertical="center"/>
    </xf>
    <xf numFmtId="0" fontId="12" fillId="4" borderId="37" xfId="0" applyFont="1" applyFill="1" applyBorder="1">
      <alignment vertical="center"/>
    </xf>
    <xf numFmtId="0" fontId="0" fillId="5" borderId="38" xfId="0" applyFill="1" applyBorder="1">
      <alignment vertical="center"/>
    </xf>
    <xf numFmtId="0" fontId="12" fillId="4" borderId="0" xfId="0" applyFont="1" applyFill="1">
      <alignment vertical="center"/>
    </xf>
    <xf numFmtId="0" fontId="22" fillId="0" borderId="19" xfId="0" applyFont="1" applyBorder="1" applyAlignment="1" applyProtection="1">
      <alignment horizontal="center" vertical="center"/>
      <protection locked="0"/>
    </xf>
    <xf numFmtId="0" fontId="0" fillId="0" borderId="38" xfId="0" applyBorder="1">
      <alignment vertical="center"/>
    </xf>
    <xf numFmtId="0" fontId="0" fillId="0" borderId="0" xfId="0" quotePrefix="1">
      <alignment vertical="center"/>
    </xf>
    <xf numFmtId="0" fontId="9" fillId="3" borderId="41" xfId="0" applyFont="1" applyFill="1" applyBorder="1" applyAlignment="1">
      <alignment vertical="top"/>
    </xf>
    <xf numFmtId="0" fontId="0" fillId="0" borderId="0" xfId="0" applyAlignment="1">
      <alignment vertical="center" wrapText="1"/>
    </xf>
    <xf numFmtId="0" fontId="0" fillId="7" borderId="0" xfId="0" applyFill="1">
      <alignment vertical="center"/>
    </xf>
    <xf numFmtId="0" fontId="12" fillId="9" borderId="0" xfId="0" applyFont="1" applyFill="1">
      <alignment vertical="center"/>
    </xf>
    <xf numFmtId="0" fontId="31" fillId="0" borderId="0" xfId="0" applyFont="1">
      <alignment vertical="center"/>
    </xf>
    <xf numFmtId="0" fontId="32" fillId="4" borderId="0" xfId="0" applyFont="1" applyFill="1">
      <alignment vertical="center"/>
    </xf>
    <xf numFmtId="0" fontId="32" fillId="9" borderId="0" xfId="0" applyFont="1" applyFill="1">
      <alignment vertical="center"/>
    </xf>
    <xf numFmtId="0" fontId="12" fillId="4" borderId="38" xfId="0" applyFont="1" applyFill="1" applyBorder="1">
      <alignment vertical="center"/>
    </xf>
    <xf numFmtId="0" fontId="0" fillId="0" borderId="19" xfId="0" applyBorder="1">
      <alignment vertical="center"/>
    </xf>
    <xf numFmtId="0" fontId="0" fillId="0" borderId="53" xfId="0" applyBorder="1">
      <alignment vertical="center"/>
    </xf>
    <xf numFmtId="0" fontId="0" fillId="8" borderId="54" xfId="0" applyFill="1" applyBorder="1">
      <alignment vertical="center"/>
    </xf>
    <xf numFmtId="0" fontId="0" fillId="10" borderId="54" xfId="0" applyFill="1" applyBorder="1">
      <alignment vertical="center"/>
    </xf>
    <xf numFmtId="0" fontId="37" fillId="0" borderId="52" xfId="4">
      <alignment vertical="center"/>
    </xf>
    <xf numFmtId="0" fontId="39" fillId="0" borderId="53" xfId="1" applyFont="1" applyBorder="1" applyAlignment="1" applyProtection="1">
      <alignment vertical="center"/>
    </xf>
    <xf numFmtId="0" fontId="15" fillId="0" borderId="19" xfId="0" applyFont="1" applyBorder="1">
      <alignment vertical="center"/>
    </xf>
    <xf numFmtId="0" fontId="15" fillId="0" borderId="53" xfId="0" applyFont="1" applyBorder="1">
      <alignment vertical="center"/>
    </xf>
    <xf numFmtId="0" fontId="0" fillId="5" borderId="0" xfId="0" applyFill="1">
      <alignment vertical="center"/>
    </xf>
    <xf numFmtId="0" fontId="0" fillId="11" borderId="57" xfId="0" applyFill="1" applyBorder="1">
      <alignment vertical="center"/>
    </xf>
    <xf numFmtId="0" fontId="0" fillId="11" borderId="59" xfId="0" applyFill="1" applyBorder="1">
      <alignment vertical="center"/>
    </xf>
    <xf numFmtId="0" fontId="0" fillId="0" borderId="57" xfId="0" applyBorder="1">
      <alignment vertical="center"/>
    </xf>
    <xf numFmtId="0" fontId="0" fillId="0" borderId="59" xfId="0" applyBorder="1">
      <alignment vertical="center"/>
    </xf>
    <xf numFmtId="0" fontId="32" fillId="0" borderId="57" xfId="0" applyFont="1" applyBorder="1">
      <alignment vertical="center"/>
    </xf>
    <xf numFmtId="0" fontId="12" fillId="0" borderId="57" xfId="0" applyFont="1" applyBorder="1">
      <alignment vertical="center"/>
    </xf>
    <xf numFmtId="0" fontId="32" fillId="0" borderId="59" xfId="0" applyFont="1" applyBorder="1">
      <alignment vertical="center"/>
    </xf>
    <xf numFmtId="0" fontId="44" fillId="14" borderId="0" xfId="0" applyFont="1" applyFill="1">
      <alignment vertical="center"/>
    </xf>
    <xf numFmtId="0" fontId="44" fillId="15" borderId="0" xfId="0" applyFont="1" applyFill="1">
      <alignment vertical="center"/>
    </xf>
    <xf numFmtId="0" fontId="27" fillId="16" borderId="0" xfId="0" applyFont="1" applyFill="1">
      <alignment vertical="center"/>
    </xf>
    <xf numFmtId="0" fontId="27" fillId="0" borderId="0" xfId="0" applyFont="1">
      <alignment vertical="center"/>
    </xf>
    <xf numFmtId="0" fontId="0" fillId="12" borderId="58" xfId="0" applyFill="1" applyBorder="1">
      <alignment vertical="center"/>
    </xf>
    <xf numFmtId="0" fontId="0" fillId="0" borderId="58" xfId="0" applyBorder="1">
      <alignment vertical="center"/>
    </xf>
    <xf numFmtId="0" fontId="3" fillId="0" borderId="0" xfId="1" applyAlignment="1" applyProtection="1">
      <alignment vertical="center"/>
    </xf>
    <xf numFmtId="0" fontId="0" fillId="0" borderId="60" xfId="0" applyBorder="1">
      <alignment vertical="center"/>
    </xf>
    <xf numFmtId="14" fontId="0" fillId="0" borderId="0" xfId="0" applyNumberFormat="1">
      <alignment vertical="center"/>
    </xf>
    <xf numFmtId="0" fontId="0" fillId="17" borderId="0" xfId="0" applyFill="1">
      <alignment vertical="center"/>
    </xf>
    <xf numFmtId="0" fontId="0" fillId="0" borderId="0" xfId="0" applyAlignment="1">
      <alignment horizontal="right" vertical="center"/>
    </xf>
    <xf numFmtId="0" fontId="12" fillId="0" borderId="0" xfId="0" applyFont="1">
      <alignment vertical="center"/>
    </xf>
    <xf numFmtId="0" fontId="5" fillId="0" borderId="0" xfId="0" applyFont="1" applyAlignment="1" applyProtection="1">
      <protection hidden="1"/>
    </xf>
    <xf numFmtId="0" fontId="30" fillId="6" borderId="5" xfId="0" applyFont="1" applyFill="1" applyBorder="1" applyProtection="1">
      <alignment vertical="center"/>
      <protection hidden="1"/>
    </xf>
    <xf numFmtId="0" fontId="4" fillId="0" borderId="4" xfId="0" applyFont="1" applyBorder="1" applyProtection="1">
      <alignment vertical="center"/>
      <protection hidden="1"/>
    </xf>
    <xf numFmtId="0" fontId="9" fillId="0" borderId="0" xfId="0" applyFont="1" applyAlignment="1" applyProtection="1">
      <protection hidden="1"/>
    </xf>
    <xf numFmtId="0" fontId="5" fillId="0" borderId="0" xfId="0" applyFont="1" applyProtection="1">
      <alignment vertical="center"/>
      <protection hidden="1"/>
    </xf>
    <xf numFmtId="0" fontId="25" fillId="0" borderId="0" xfId="0" applyFont="1" applyAlignment="1" applyProtection="1">
      <protection hidden="1"/>
    </xf>
    <xf numFmtId="49" fontId="5" fillId="0" borderId="0" xfId="0" applyNumberFormat="1" applyFont="1" applyAlignment="1" applyProtection="1">
      <alignment horizontal="left" vertical="top" shrinkToFit="1"/>
      <protection hidden="1"/>
    </xf>
    <xf numFmtId="0" fontId="9" fillId="0" borderId="43" xfId="0" applyFont="1" applyBorder="1" applyAlignment="1" applyProtection="1">
      <alignment vertical="center" wrapText="1"/>
      <protection hidden="1"/>
    </xf>
    <xf numFmtId="0" fontId="9" fillId="0" borderId="29" xfId="0" applyFont="1" applyBorder="1" applyAlignment="1" applyProtection="1">
      <alignment vertical="center" wrapText="1"/>
      <protection hidden="1"/>
    </xf>
    <xf numFmtId="0" fontId="9" fillId="0" borderId="0" xfId="0" applyFont="1" applyAlignment="1" applyProtection="1">
      <alignment vertical="center" wrapText="1"/>
      <protection hidden="1"/>
    </xf>
    <xf numFmtId="0" fontId="9" fillId="6" borderId="17" xfId="0" applyFont="1" applyFill="1" applyBorder="1" applyProtection="1">
      <alignment vertical="center"/>
      <protection hidden="1"/>
    </xf>
    <xf numFmtId="0" fontId="5" fillId="0" borderId="24" xfId="0" applyFont="1" applyBorder="1" applyAlignment="1" applyProtection="1">
      <alignment vertical="center" shrinkToFit="1"/>
      <protection hidden="1"/>
    </xf>
    <xf numFmtId="49" fontId="5" fillId="0" borderId="24" xfId="0" quotePrefix="1" applyNumberFormat="1" applyFont="1" applyBorder="1" applyAlignment="1" applyProtection="1">
      <alignment vertical="center" shrinkToFit="1"/>
      <protection hidden="1"/>
    </xf>
    <xf numFmtId="49" fontId="5" fillId="0" borderId="24" xfId="0" applyNumberFormat="1" applyFont="1" applyBorder="1" applyAlignment="1" applyProtection="1">
      <alignment vertical="center" shrinkToFit="1"/>
      <protection hidden="1"/>
    </xf>
    <xf numFmtId="49" fontId="5" fillId="0" borderId="29" xfId="0" quotePrefix="1" applyNumberFormat="1" applyFont="1" applyBorder="1" applyAlignment="1" applyProtection="1">
      <alignment vertical="center" shrinkToFit="1"/>
      <protection hidden="1"/>
    </xf>
    <xf numFmtId="49" fontId="5" fillId="0" borderId="61" xfId="0" quotePrefix="1" applyNumberFormat="1" applyFont="1" applyBorder="1" applyAlignment="1" applyProtection="1">
      <alignment vertical="center" shrinkToFit="1"/>
      <protection hidden="1"/>
    </xf>
    <xf numFmtId="49" fontId="5" fillId="0" borderId="0" xfId="0" quotePrefix="1" applyNumberFormat="1" applyFont="1" applyAlignment="1" applyProtection="1">
      <alignment vertical="center" shrinkToFit="1"/>
      <protection hidden="1"/>
    </xf>
    <xf numFmtId="0" fontId="16" fillId="0" borderId="1" xfId="0" applyFont="1" applyBorder="1" applyAlignment="1" applyProtection="1">
      <alignment horizontal="right" vertical="center"/>
      <protection hidden="1"/>
    </xf>
    <xf numFmtId="0" fontId="19" fillId="0" borderId="1" xfId="0" applyFont="1" applyBorder="1" applyAlignment="1" applyProtection="1">
      <alignment horizontal="left" vertical="center"/>
      <protection hidden="1"/>
    </xf>
    <xf numFmtId="0" fontId="20" fillId="0" borderId="1" xfId="0" applyFont="1" applyBorder="1" applyAlignment="1" applyProtection="1">
      <alignment horizontal="left" vertical="center"/>
      <protection hidden="1"/>
    </xf>
    <xf numFmtId="0" fontId="4" fillId="0" borderId="0" xfId="0" applyFont="1" applyProtection="1">
      <alignment vertical="center"/>
      <protection hidden="1"/>
    </xf>
    <xf numFmtId="0" fontId="30" fillId="6" borderId="3" xfId="0" applyFont="1" applyFill="1" applyBorder="1" applyProtection="1">
      <alignment vertical="center"/>
      <protection hidden="1"/>
    </xf>
    <xf numFmtId="0" fontId="30" fillId="6" borderId="4" xfId="0" applyFont="1" applyFill="1" applyBorder="1" applyProtection="1">
      <alignment vertical="center"/>
      <protection hidden="1"/>
    </xf>
    <xf numFmtId="0" fontId="49" fillId="6" borderId="4" xfId="0" applyFont="1" applyFill="1" applyBorder="1" applyAlignment="1" applyProtection="1">
      <alignment horizontal="center" vertical="center"/>
      <protection hidden="1"/>
    </xf>
    <xf numFmtId="0" fontId="24" fillId="0" borderId="0" xfId="0" applyFont="1" applyProtection="1">
      <alignment vertical="center"/>
      <protection hidden="1"/>
    </xf>
    <xf numFmtId="0" fontId="17" fillId="0" borderId="0" xfId="0" applyFont="1" applyProtection="1">
      <alignment vertical="center"/>
      <protection hidden="1"/>
    </xf>
    <xf numFmtId="0" fontId="12" fillId="6" borderId="6" xfId="0" applyFont="1" applyFill="1" applyBorder="1" applyProtection="1">
      <alignment vertical="center"/>
      <protection hidden="1"/>
    </xf>
    <xf numFmtId="0" fontId="12" fillId="6" borderId="7" xfId="0" applyFont="1" applyFill="1" applyBorder="1" applyProtection="1">
      <alignment vertical="center"/>
      <protection hidden="1"/>
    </xf>
    <xf numFmtId="0" fontId="12" fillId="6" borderId="7" xfId="0" applyFont="1" applyFill="1" applyBorder="1" applyAlignment="1" applyProtection="1">
      <alignment horizontal="left" vertical="center"/>
      <protection hidden="1"/>
    </xf>
    <xf numFmtId="0" fontId="22" fillId="0" borderId="19" xfId="0" applyFont="1" applyBorder="1" applyAlignment="1" applyProtection="1">
      <alignment horizontal="center" vertical="center"/>
      <protection hidden="1"/>
    </xf>
    <xf numFmtId="0" fontId="36" fillId="0" borderId="0" xfId="0" applyFont="1" applyProtection="1">
      <alignment vertical="center"/>
      <protection hidden="1"/>
    </xf>
    <xf numFmtId="0" fontId="12" fillId="0" borderId="0" xfId="0" applyFont="1" applyProtection="1">
      <alignment vertical="center"/>
      <protection hidden="1"/>
    </xf>
    <xf numFmtId="0" fontId="12" fillId="0" borderId="0" xfId="0" applyFont="1" applyAlignment="1" applyProtection="1">
      <alignment vertical="center" wrapText="1"/>
      <protection hidden="1"/>
    </xf>
    <xf numFmtId="0" fontId="9" fillId="3" borderId="0" xfId="0" applyFont="1" applyFill="1" applyAlignment="1" applyProtection="1">
      <alignment horizontal="left" vertical="center"/>
      <protection hidden="1"/>
    </xf>
    <xf numFmtId="176" fontId="21" fillId="0" borderId="0" xfId="0" applyNumberFormat="1" applyFont="1" applyAlignment="1" applyProtection="1">
      <alignment horizontal="left" vertical="center"/>
      <protection hidden="1"/>
    </xf>
    <xf numFmtId="0" fontId="18" fillId="0" borderId="0" xfId="0" applyFont="1" applyAlignment="1" applyProtection="1">
      <alignment horizontal="right" vertical="center"/>
      <protection hidden="1"/>
    </xf>
    <xf numFmtId="0" fontId="6" fillId="0" borderId="0" xfId="0" applyFont="1" applyAlignment="1" applyProtection="1">
      <alignment horizontal="left" vertical="center"/>
      <protection hidden="1"/>
    </xf>
    <xf numFmtId="0" fontId="20" fillId="0" borderId="0" xfId="0" applyFont="1" applyAlignment="1" applyProtection="1">
      <alignment horizontal="left" vertical="center"/>
      <protection hidden="1"/>
    </xf>
    <xf numFmtId="0" fontId="28" fillId="6" borderId="18" xfId="0" applyFont="1" applyFill="1" applyBorder="1" applyProtection="1">
      <alignment vertical="center"/>
      <protection hidden="1"/>
    </xf>
    <xf numFmtId="0" fontId="28" fillId="6" borderId="13" xfId="0" applyFont="1" applyFill="1" applyBorder="1" applyProtection="1">
      <alignment vertical="center"/>
      <protection hidden="1"/>
    </xf>
    <xf numFmtId="0" fontId="3" fillId="6" borderId="14" xfId="1" applyFill="1" applyBorder="1" applyAlignment="1" applyProtection="1">
      <alignment vertical="center"/>
      <protection hidden="1"/>
    </xf>
    <xf numFmtId="0" fontId="26" fillId="0" borderId="0" xfId="0" applyFont="1" applyProtection="1">
      <alignment vertical="center"/>
      <protection hidden="1"/>
    </xf>
    <xf numFmtId="0" fontId="34" fillId="3" borderId="19" xfId="0" applyFont="1" applyFill="1" applyBorder="1" applyAlignment="1" applyProtection="1">
      <alignment horizontal="left" vertical="center"/>
      <protection hidden="1"/>
    </xf>
    <xf numFmtId="0" fontId="21" fillId="0" borderId="19" xfId="0" applyFont="1" applyBorder="1" applyAlignment="1" applyProtection="1">
      <alignment horizontal="left" vertical="center"/>
      <protection hidden="1"/>
    </xf>
    <xf numFmtId="0" fontId="8" fillId="0" borderId="0" xfId="0" applyFont="1" applyProtection="1">
      <alignment vertical="center"/>
      <protection hidden="1"/>
    </xf>
    <xf numFmtId="0" fontId="34" fillId="3" borderId="19" xfId="0" applyFont="1" applyFill="1" applyBorder="1" applyAlignment="1" applyProtection="1">
      <alignment horizontal="left" vertical="center" shrinkToFit="1"/>
      <protection hidden="1"/>
    </xf>
    <xf numFmtId="0" fontId="5" fillId="3" borderId="19" xfId="0" applyFont="1" applyFill="1" applyBorder="1" applyAlignment="1" applyProtection="1">
      <alignment horizontal="left" vertical="center"/>
      <protection hidden="1"/>
    </xf>
    <xf numFmtId="0" fontId="9" fillId="3" borderId="30" xfId="0" applyFont="1" applyFill="1" applyBorder="1" applyProtection="1">
      <alignment vertical="center"/>
      <protection hidden="1"/>
    </xf>
    <xf numFmtId="0" fontId="34" fillId="3" borderId="19" xfId="0" applyFont="1" applyFill="1" applyBorder="1" applyProtection="1">
      <alignment vertical="center"/>
      <protection hidden="1"/>
    </xf>
    <xf numFmtId="0" fontId="34" fillId="3" borderId="35" xfId="0" applyFont="1" applyFill="1" applyBorder="1" applyProtection="1">
      <alignment vertical="center"/>
      <protection hidden="1"/>
    </xf>
    <xf numFmtId="0" fontId="34" fillId="3" borderId="26" xfId="0" applyFont="1" applyFill="1" applyBorder="1" applyAlignment="1" applyProtection="1">
      <alignment vertical="center" shrinkToFit="1"/>
      <protection hidden="1"/>
    </xf>
    <xf numFmtId="0" fontId="21" fillId="0" borderId="26" xfId="0" applyFont="1" applyBorder="1" applyAlignment="1" applyProtection="1">
      <alignment horizontal="left" vertical="center"/>
      <protection hidden="1"/>
    </xf>
    <xf numFmtId="0" fontId="9" fillId="3" borderId="0" xfId="0" applyFont="1" applyFill="1" applyProtection="1">
      <alignment vertical="center"/>
      <protection hidden="1"/>
    </xf>
    <xf numFmtId="0" fontId="34" fillId="3" borderId="0" xfId="0" applyFont="1" applyFill="1" applyAlignment="1" applyProtection="1">
      <alignment vertical="center" shrinkToFit="1"/>
      <protection hidden="1"/>
    </xf>
    <xf numFmtId="0" fontId="21" fillId="0" borderId="0" xfId="0" applyFont="1" applyAlignment="1" applyProtection="1">
      <alignment horizontal="left" vertical="center"/>
      <protection hidden="1"/>
    </xf>
    <xf numFmtId="0" fontId="10" fillId="6" borderId="6" xfId="0" applyFont="1" applyFill="1" applyBorder="1" applyAlignment="1" applyProtection="1">
      <alignment horizontal="left" vertical="center"/>
      <protection hidden="1"/>
    </xf>
    <xf numFmtId="0" fontId="10" fillId="6" borderId="7" xfId="0" applyFont="1" applyFill="1" applyBorder="1" applyAlignment="1" applyProtection="1">
      <alignment horizontal="left" vertical="center"/>
      <protection hidden="1"/>
    </xf>
    <xf numFmtId="0" fontId="10" fillId="6" borderId="4" xfId="0" applyFont="1" applyFill="1" applyBorder="1" applyAlignment="1" applyProtection="1">
      <alignment horizontal="left" vertical="center"/>
      <protection hidden="1"/>
    </xf>
    <xf numFmtId="0" fontId="0" fillId="0" borderId="0" xfId="0" applyProtection="1">
      <alignment vertical="center"/>
      <protection hidden="1"/>
    </xf>
    <xf numFmtId="0" fontId="9" fillId="3" borderId="19" xfId="0" applyFont="1" applyFill="1" applyBorder="1" applyProtection="1">
      <alignment vertical="center"/>
      <protection hidden="1"/>
    </xf>
    <xf numFmtId="0" fontId="9" fillId="3" borderId="26" xfId="0" applyFont="1" applyFill="1" applyBorder="1" applyProtection="1">
      <alignment vertical="center"/>
      <protection hidden="1"/>
    </xf>
    <xf numFmtId="14" fontId="9" fillId="0" borderId="26" xfId="1" applyNumberFormat="1" applyFont="1" applyBorder="1" applyAlignment="1" applyProtection="1">
      <alignment horizontal="left" vertical="center" wrapText="1"/>
      <protection hidden="1"/>
    </xf>
    <xf numFmtId="0" fontId="9" fillId="3" borderId="0" xfId="0" applyFont="1" applyFill="1" applyAlignment="1" applyProtection="1">
      <alignment horizontal="center" vertical="center"/>
      <protection hidden="1"/>
    </xf>
    <xf numFmtId="14" fontId="9" fillId="0" borderId="0" xfId="1" applyNumberFormat="1" applyFont="1" applyBorder="1" applyAlignment="1" applyProtection="1">
      <alignment horizontal="left" vertical="center" wrapText="1"/>
      <protection hidden="1"/>
    </xf>
    <xf numFmtId="0" fontId="17" fillId="0" borderId="0" xfId="0" applyFont="1" applyAlignment="1" applyProtection="1">
      <alignment horizontal="right" vertical="center"/>
      <protection hidden="1"/>
    </xf>
    <xf numFmtId="0" fontId="4" fillId="0" borderId="0" xfId="0" applyFont="1" applyAlignment="1" applyProtection="1">
      <alignment horizontal="left" vertical="center"/>
      <protection hidden="1"/>
    </xf>
    <xf numFmtId="0" fontId="10" fillId="6" borderId="3" xfId="0" applyFont="1" applyFill="1" applyBorder="1" applyProtection="1">
      <alignment vertical="center"/>
      <protection hidden="1"/>
    </xf>
    <xf numFmtId="0" fontId="10" fillId="6" borderId="4" xfId="0" applyFont="1" applyFill="1" applyBorder="1" applyProtection="1">
      <alignment vertical="center"/>
      <protection hidden="1"/>
    </xf>
    <xf numFmtId="0" fontId="10" fillId="6" borderId="18" xfId="0" applyFont="1" applyFill="1" applyBorder="1" applyProtection="1">
      <alignment vertical="center"/>
      <protection hidden="1"/>
    </xf>
    <xf numFmtId="0" fontId="10" fillId="6" borderId="13" xfId="0" applyFont="1" applyFill="1" applyBorder="1" applyProtection="1">
      <alignment vertical="center"/>
      <protection hidden="1"/>
    </xf>
    <xf numFmtId="0" fontId="34" fillId="2" borderId="19" xfId="0" applyFont="1" applyFill="1" applyBorder="1" applyProtection="1">
      <alignment vertical="center"/>
      <protection hidden="1"/>
    </xf>
    <xf numFmtId="0" fontId="34" fillId="2" borderId="19" xfId="0" applyFont="1" applyFill="1" applyBorder="1" applyAlignment="1" applyProtection="1">
      <alignment horizontal="left" vertical="center"/>
      <protection hidden="1"/>
    </xf>
    <xf numFmtId="0" fontId="34" fillId="2" borderId="19" xfId="0" applyFont="1" applyFill="1" applyBorder="1" applyAlignment="1" applyProtection="1">
      <alignment vertical="center" shrinkToFit="1"/>
      <protection hidden="1"/>
    </xf>
    <xf numFmtId="0" fontId="34" fillId="2" borderId="26" xfId="0" applyFont="1" applyFill="1" applyBorder="1" applyAlignment="1" applyProtection="1">
      <alignment horizontal="left" vertical="center"/>
      <protection hidden="1"/>
    </xf>
    <xf numFmtId="0" fontId="9" fillId="2" borderId="9" xfId="0" applyFont="1" applyFill="1" applyBorder="1" applyAlignment="1" applyProtection="1">
      <alignment horizontal="center" vertical="center"/>
      <protection hidden="1"/>
    </xf>
    <xf numFmtId="0" fontId="34" fillId="2" borderId="0" xfId="0" applyFont="1" applyFill="1" applyAlignment="1" applyProtection="1">
      <alignment horizontal="left" vertical="center"/>
      <protection hidden="1"/>
    </xf>
    <xf numFmtId="49" fontId="21" fillId="0" borderId="28" xfId="0" applyNumberFormat="1" applyFont="1" applyBorder="1" applyAlignment="1" applyProtection="1">
      <alignment horizontal="left" vertical="center"/>
      <protection hidden="1"/>
    </xf>
    <xf numFmtId="0" fontId="10" fillId="6" borderId="14" xfId="0" applyFont="1" applyFill="1" applyBorder="1" applyProtection="1">
      <alignment vertical="center"/>
      <protection hidden="1"/>
    </xf>
    <xf numFmtId="0" fontId="5" fillId="2" borderId="19" xfId="0" applyFont="1" applyFill="1" applyBorder="1" applyProtection="1">
      <alignment vertical="center"/>
      <protection hidden="1"/>
    </xf>
    <xf numFmtId="0" fontId="5" fillId="2" borderId="19" xfId="0" applyFont="1" applyFill="1" applyBorder="1" applyAlignment="1" applyProtection="1">
      <alignment horizontal="left" vertical="center"/>
      <protection hidden="1"/>
    </xf>
    <xf numFmtId="0" fontId="5" fillId="2" borderId="19" xfId="0" applyFont="1" applyFill="1" applyBorder="1" applyAlignment="1" applyProtection="1">
      <alignment vertical="center" shrinkToFit="1"/>
      <protection hidden="1"/>
    </xf>
    <xf numFmtId="0" fontId="5" fillId="2" borderId="26" xfId="0" applyFont="1" applyFill="1" applyBorder="1" applyAlignment="1" applyProtection="1">
      <alignment horizontal="left" vertical="center"/>
      <protection hidden="1"/>
    </xf>
    <xf numFmtId="0" fontId="5" fillId="2"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49" fontId="21"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protection hidden="1"/>
    </xf>
    <xf numFmtId="0" fontId="17" fillId="0" borderId="6" xfId="0" applyFont="1" applyBorder="1" applyAlignment="1" applyProtection="1">
      <alignment vertical="top"/>
      <protection hidden="1"/>
    </xf>
    <xf numFmtId="0" fontId="17" fillId="0" borderId="7" xfId="0" applyFont="1" applyBorder="1" applyAlignment="1" applyProtection="1">
      <alignment vertical="top"/>
      <protection hidden="1"/>
    </xf>
    <xf numFmtId="0" fontId="17" fillId="0" borderId="9" xfId="0" applyFont="1" applyBorder="1" applyAlignment="1" applyProtection="1">
      <alignment vertical="top"/>
      <protection hidden="1"/>
    </xf>
    <xf numFmtId="0" fontId="17" fillId="0" borderId="0" xfId="0" applyFont="1" applyAlignment="1" applyProtection="1">
      <alignment vertical="top"/>
      <protection hidden="1"/>
    </xf>
    <xf numFmtId="0" fontId="32" fillId="0" borderId="0" xfId="0" applyFont="1" applyProtection="1">
      <alignment vertical="center"/>
      <protection hidden="1"/>
    </xf>
    <xf numFmtId="0" fontId="21" fillId="0" borderId="19" xfId="0" applyFont="1" applyBorder="1" applyAlignment="1" applyProtection="1">
      <alignment horizontal="left" vertical="center"/>
      <protection locked="0" hidden="1"/>
    </xf>
    <xf numFmtId="0" fontId="22" fillId="0" borderId="39" xfId="0" applyFont="1" applyBorder="1" applyAlignment="1" applyProtection="1">
      <alignment horizontal="center" vertical="center"/>
      <protection locked="0" hidden="1"/>
    </xf>
    <xf numFmtId="0" fontId="46" fillId="0" borderId="0" xfId="0" applyFont="1" applyProtection="1">
      <alignment vertical="center"/>
      <protection hidden="1"/>
    </xf>
    <xf numFmtId="0" fontId="30" fillId="0" borderId="0" xfId="0" applyFont="1" applyProtection="1">
      <alignment vertical="center"/>
      <protection hidden="1"/>
    </xf>
    <xf numFmtId="0" fontId="10" fillId="0" borderId="0" xfId="0" applyFont="1" applyProtection="1">
      <alignment vertical="center"/>
      <protection hidden="1"/>
    </xf>
    <xf numFmtId="0" fontId="14" fillId="0" borderId="0" xfId="0" applyFont="1" applyAlignment="1" applyProtection="1">
      <protection hidden="1"/>
    </xf>
    <xf numFmtId="0" fontId="47" fillId="0" borderId="0" xfId="0" applyFont="1" applyProtection="1">
      <alignment vertical="center"/>
      <protection hidden="1"/>
    </xf>
    <xf numFmtId="0" fontId="14" fillId="0" borderId="0" xfId="0" applyFont="1" applyProtection="1">
      <alignment vertical="center"/>
      <protection hidden="1"/>
    </xf>
    <xf numFmtId="0" fontId="51" fillId="0" borderId="24" xfId="0" applyFont="1" applyBorder="1" applyAlignment="1" applyProtection="1">
      <alignment horizontal="left" vertical="top" wrapText="1"/>
      <protection hidden="1"/>
    </xf>
    <xf numFmtId="0" fontId="51" fillId="0" borderId="0" xfId="0" applyFont="1" applyAlignment="1" applyProtection="1">
      <alignment horizontal="left" vertical="top" wrapText="1"/>
      <protection hidden="1"/>
    </xf>
    <xf numFmtId="0" fontId="51" fillId="0" borderId="0" xfId="0" applyFont="1" applyProtection="1">
      <alignment vertical="center"/>
      <protection hidden="1"/>
    </xf>
    <xf numFmtId="0" fontId="52" fillId="6" borderId="14" xfId="1" applyFont="1" applyFill="1" applyBorder="1" applyAlignment="1" applyProtection="1">
      <alignment horizontal="left" vertical="top" wrapText="1"/>
      <protection hidden="1"/>
    </xf>
    <xf numFmtId="0" fontId="51" fillId="0" borderId="24" xfId="0" applyFont="1" applyBorder="1" applyAlignment="1" applyProtection="1">
      <alignment horizontal="left" vertical="top" shrinkToFit="1"/>
      <protection hidden="1"/>
    </xf>
    <xf numFmtId="0" fontId="51" fillId="0" borderId="24" xfId="0" applyFont="1" applyBorder="1" applyAlignment="1" applyProtection="1">
      <alignment horizontal="left" vertical="top"/>
      <protection hidden="1"/>
    </xf>
    <xf numFmtId="49" fontId="51" fillId="0" borderId="24" xfId="0" applyNumberFormat="1" applyFont="1" applyBorder="1" applyAlignment="1" applyProtection="1">
      <alignment horizontal="left" vertical="top" wrapText="1" shrinkToFit="1"/>
      <protection hidden="1"/>
    </xf>
    <xf numFmtId="49" fontId="51" fillId="0" borderId="24" xfId="0" applyNumberFormat="1" applyFont="1" applyBorder="1" applyAlignment="1" applyProtection="1">
      <alignment horizontal="left" vertical="top" shrinkToFit="1"/>
      <protection hidden="1"/>
    </xf>
    <xf numFmtId="49" fontId="51" fillId="0" borderId="43" xfId="0" applyNumberFormat="1" applyFont="1" applyBorder="1" applyAlignment="1" applyProtection="1">
      <alignment horizontal="left" vertical="top" shrinkToFit="1"/>
      <protection hidden="1"/>
    </xf>
    <xf numFmtId="49" fontId="51" fillId="0" borderId="29" xfId="0" applyNumberFormat="1" applyFont="1" applyBorder="1" applyAlignment="1" applyProtection="1">
      <alignment horizontal="left" vertical="top" shrinkToFit="1"/>
      <protection hidden="1"/>
    </xf>
    <xf numFmtId="0" fontId="53" fillId="0" borderId="19" xfId="0" applyFont="1" applyBorder="1" applyAlignment="1" applyProtection="1">
      <alignment horizontal="center" vertical="center"/>
      <protection locked="0"/>
    </xf>
    <xf numFmtId="176" fontId="21" fillId="0" borderId="19" xfId="0" applyNumberFormat="1" applyFont="1" applyBorder="1" applyAlignment="1" applyProtection="1">
      <alignment horizontal="center" vertical="center"/>
      <protection locked="0"/>
    </xf>
    <xf numFmtId="0" fontId="17" fillId="0" borderId="45" xfId="0" applyFont="1" applyBorder="1" applyAlignment="1" applyProtection="1">
      <alignment vertical="top"/>
      <protection hidden="1"/>
    </xf>
    <xf numFmtId="0" fontId="17" fillId="0" borderId="46" xfId="0" applyFont="1" applyBorder="1" applyAlignment="1" applyProtection="1">
      <alignment vertical="top"/>
      <protection hidden="1"/>
    </xf>
    <xf numFmtId="0" fontId="9" fillId="0" borderId="47" xfId="0" applyFont="1" applyBorder="1" applyAlignment="1" applyProtection="1">
      <alignment vertical="top"/>
      <protection hidden="1"/>
    </xf>
    <xf numFmtId="0" fontId="17" fillId="0" borderId="44" xfId="0" applyFont="1" applyBorder="1" applyAlignment="1" applyProtection="1">
      <alignment vertical="top"/>
      <protection hidden="1"/>
    </xf>
    <xf numFmtId="0" fontId="9" fillId="0" borderId="48" xfId="0" applyFont="1" applyBorder="1" applyAlignment="1" applyProtection="1">
      <alignment vertical="top"/>
      <protection hidden="1"/>
    </xf>
    <xf numFmtId="0" fontId="17" fillId="0" borderId="49" xfId="0" applyFont="1" applyBorder="1" applyAlignment="1" applyProtection="1">
      <alignment vertical="top"/>
      <protection hidden="1"/>
    </xf>
    <xf numFmtId="0" fontId="17" fillId="0" borderId="50" xfId="0" applyFont="1" applyBorder="1" applyAlignment="1" applyProtection="1">
      <alignment vertical="top"/>
      <protection hidden="1"/>
    </xf>
    <xf numFmtId="0" fontId="9" fillId="0" borderId="51" xfId="0" applyFont="1" applyBorder="1" applyAlignment="1" applyProtection="1">
      <alignment vertical="top"/>
      <protection hidden="1"/>
    </xf>
    <xf numFmtId="0" fontId="10" fillId="0" borderId="4" xfId="0" applyFont="1" applyBorder="1" applyProtection="1">
      <alignment vertical="center"/>
      <protection hidden="1"/>
    </xf>
    <xf numFmtId="0" fontId="12" fillId="6" borderId="8" xfId="0" applyFont="1" applyFill="1" applyBorder="1" applyProtection="1">
      <alignment vertical="center"/>
      <protection hidden="1"/>
    </xf>
    <xf numFmtId="0" fontId="12" fillId="0" borderId="24" xfId="0" applyFont="1" applyBorder="1" applyAlignment="1" applyProtection="1">
      <alignment horizontal="left" vertical="top" wrapText="1"/>
      <protection hidden="1"/>
    </xf>
    <xf numFmtId="0" fontId="10" fillId="0" borderId="0" xfId="0" applyFont="1" applyAlignment="1" applyProtection="1">
      <alignment horizontal="left" vertical="center"/>
      <protection hidden="1"/>
    </xf>
    <xf numFmtId="0" fontId="10" fillId="6" borderId="8" xfId="0" applyFont="1" applyFill="1" applyBorder="1" applyProtection="1">
      <alignment vertical="center"/>
      <protection hidden="1"/>
    </xf>
    <xf numFmtId="0" fontId="10" fillId="6" borderId="17" xfId="0" applyFont="1" applyFill="1" applyBorder="1" applyProtection="1">
      <alignment vertical="center"/>
      <protection hidden="1"/>
    </xf>
    <xf numFmtId="0" fontId="12" fillId="0" borderId="40" xfId="0" applyFont="1" applyBorder="1" applyAlignment="1" applyProtection="1">
      <alignment vertical="center" wrapText="1"/>
      <protection hidden="1"/>
    </xf>
    <xf numFmtId="0" fontId="12" fillId="0" borderId="24" xfId="0" applyFont="1" applyBorder="1" applyAlignment="1" applyProtection="1">
      <alignment vertical="center" wrapText="1"/>
      <protection hidden="1"/>
    </xf>
    <xf numFmtId="0" fontId="25" fillId="0" borderId="19" xfId="5" applyNumberFormat="1" applyFont="1" applyBorder="1" applyAlignment="1" applyProtection="1">
      <alignment horizontal="left" vertical="center"/>
      <protection locked="0"/>
    </xf>
    <xf numFmtId="0" fontId="25" fillId="0" borderId="35" xfId="5" applyNumberFormat="1" applyFont="1" applyBorder="1" applyAlignment="1" applyProtection="1">
      <alignment horizontal="left" vertical="center"/>
      <protection locked="0"/>
    </xf>
    <xf numFmtId="0" fontId="25" fillId="0" borderId="42" xfId="5" applyNumberFormat="1" applyFont="1" applyBorder="1" applyAlignment="1" applyProtection="1">
      <alignment horizontal="left" vertical="center"/>
      <protection locked="0"/>
    </xf>
    <xf numFmtId="0" fontId="25" fillId="0" borderId="26" xfId="5" applyNumberFormat="1" applyFont="1" applyBorder="1" applyAlignment="1" applyProtection="1">
      <alignment horizontal="left" vertical="center"/>
      <protection locked="0"/>
    </xf>
    <xf numFmtId="49" fontId="25" fillId="0" borderId="19" xfId="5" applyNumberFormat="1" applyFont="1" applyBorder="1" applyAlignment="1" applyProtection="1">
      <alignment horizontal="left" vertical="center"/>
      <protection locked="0"/>
    </xf>
    <xf numFmtId="49" fontId="25" fillId="0" borderId="35" xfId="5" applyNumberFormat="1" applyFont="1" applyBorder="1" applyAlignment="1" applyProtection="1">
      <alignment horizontal="left" vertical="center"/>
      <protection locked="0"/>
    </xf>
    <xf numFmtId="0" fontId="6" fillId="0" borderId="0" xfId="0" applyFont="1" applyProtection="1">
      <alignment vertical="center"/>
      <protection hidden="1"/>
    </xf>
    <xf numFmtId="0" fontId="17" fillId="0" borderId="61" xfId="0" applyFont="1" applyBorder="1" applyAlignment="1" applyProtection="1">
      <alignment vertical="top" wrapText="1"/>
      <protection hidden="1"/>
    </xf>
    <xf numFmtId="0" fontId="17" fillId="0" borderId="2" xfId="0" applyFont="1" applyBorder="1" applyAlignment="1" applyProtection="1">
      <alignment vertical="top" wrapText="1"/>
      <protection hidden="1"/>
    </xf>
    <xf numFmtId="176" fontId="22" fillId="0" borderId="19" xfId="0" applyNumberFormat="1" applyFont="1" applyBorder="1" applyAlignment="1" applyProtection="1">
      <alignment horizontal="center" vertical="center"/>
      <protection hidden="1"/>
    </xf>
    <xf numFmtId="0" fontId="41" fillId="3" borderId="35" xfId="0" applyFont="1" applyFill="1" applyBorder="1" applyProtection="1">
      <alignment vertical="center"/>
      <protection hidden="1"/>
    </xf>
    <xf numFmtId="0" fontId="35" fillId="6" borderId="3" xfId="0" applyFont="1" applyFill="1" applyBorder="1" applyProtection="1">
      <alignment vertical="center"/>
      <protection hidden="1"/>
    </xf>
    <xf numFmtId="0" fontId="17" fillId="0" borderId="7" xfId="0" applyFont="1" applyBorder="1" applyAlignment="1" applyProtection="1">
      <alignment vertical="top" wrapText="1"/>
      <protection hidden="1"/>
    </xf>
    <xf numFmtId="0" fontId="17" fillId="0" borderId="0" xfId="0" applyFont="1" applyAlignment="1" applyProtection="1">
      <alignment vertical="top" wrapText="1"/>
      <protection hidden="1"/>
    </xf>
    <xf numFmtId="0" fontId="17" fillId="0" borderId="9" xfId="0" applyFont="1" applyBorder="1" applyAlignment="1" applyProtection="1">
      <alignment vertical="top" wrapText="1"/>
      <protection hidden="1"/>
    </xf>
    <xf numFmtId="0" fontId="17" fillId="0" borderId="62" xfId="0" applyFont="1" applyBorder="1" applyAlignment="1" applyProtection="1">
      <alignment vertical="top" wrapText="1"/>
      <protection hidden="1"/>
    </xf>
    <xf numFmtId="0" fontId="17" fillId="0" borderId="1" xfId="0" applyFont="1" applyBorder="1" applyAlignment="1" applyProtection="1">
      <alignment vertical="top" wrapText="1"/>
      <protection hidden="1"/>
    </xf>
    <xf numFmtId="0" fontId="38" fillId="0" borderId="0" xfId="0" applyFont="1" applyProtection="1">
      <alignment vertical="center"/>
      <protection hidden="1"/>
    </xf>
    <xf numFmtId="0" fontId="22" fillId="0" borderId="19" xfId="0" applyFont="1" applyBorder="1" applyAlignment="1" applyProtection="1">
      <alignment horizontal="center" vertical="center"/>
      <protection locked="0" hidden="1"/>
    </xf>
    <xf numFmtId="0" fontId="12" fillId="0" borderId="4" xfId="0" applyFont="1" applyBorder="1" applyAlignment="1" applyProtection="1">
      <alignment vertical="center" wrapText="1"/>
      <protection hidden="1"/>
    </xf>
    <xf numFmtId="0" fontId="54" fillId="0" borderId="24" xfId="0" applyFont="1" applyBorder="1" applyAlignment="1" applyProtection="1">
      <alignment vertical="center" wrapText="1"/>
      <protection hidden="1"/>
    </xf>
    <xf numFmtId="0" fontId="51" fillId="0" borderId="24" xfId="0" applyFont="1" applyBorder="1" applyAlignment="1" applyProtection="1">
      <alignment vertical="center" wrapText="1"/>
      <protection hidden="1"/>
    </xf>
    <xf numFmtId="0" fontId="55" fillId="6" borderId="14" xfId="1" applyFont="1" applyFill="1" applyBorder="1" applyAlignment="1" applyProtection="1">
      <alignment vertical="center" wrapText="1"/>
      <protection hidden="1"/>
    </xf>
    <xf numFmtId="0" fontId="50" fillId="0" borderId="24" xfId="0" applyFont="1" applyBorder="1" applyAlignment="1" applyProtection="1">
      <alignment vertical="center" shrinkToFit="1"/>
      <protection hidden="1"/>
    </xf>
    <xf numFmtId="0" fontId="56" fillId="0" borderId="0" xfId="0" applyFont="1" applyProtection="1">
      <alignment vertical="center"/>
      <protection hidden="1"/>
    </xf>
    <xf numFmtId="0" fontId="50" fillId="0" borderId="24" xfId="0" applyFont="1" applyBorder="1" applyProtection="1">
      <alignment vertical="center"/>
      <protection hidden="1"/>
    </xf>
    <xf numFmtId="49" fontId="50" fillId="0" borderId="24" xfId="0" applyNumberFormat="1" applyFont="1" applyBorder="1" applyAlignment="1" applyProtection="1">
      <alignment vertical="center" shrinkToFit="1"/>
      <protection hidden="1"/>
    </xf>
    <xf numFmtId="49" fontId="50" fillId="0" borderId="43" xfId="0" applyNumberFormat="1" applyFont="1" applyBorder="1" applyAlignment="1" applyProtection="1">
      <alignment vertical="center" shrinkToFit="1"/>
      <protection hidden="1"/>
    </xf>
    <xf numFmtId="49" fontId="50" fillId="0" borderId="29" xfId="0" applyNumberFormat="1" applyFont="1" applyBorder="1" applyAlignment="1" applyProtection="1">
      <alignment vertical="center" shrinkToFit="1"/>
      <protection hidden="1"/>
    </xf>
    <xf numFmtId="0" fontId="52" fillId="6" borderId="8" xfId="0" applyFont="1" applyFill="1" applyBorder="1" applyProtection="1">
      <alignment vertical="center"/>
      <protection hidden="1"/>
    </xf>
    <xf numFmtId="0" fontId="51" fillId="0" borderId="43" xfId="0" applyFont="1" applyBorder="1" applyAlignment="1" applyProtection="1">
      <alignment vertical="center" wrapText="1"/>
      <protection hidden="1"/>
    </xf>
    <xf numFmtId="0" fontId="51" fillId="0" borderId="29" xfId="0" applyFont="1" applyBorder="1" applyAlignment="1" applyProtection="1">
      <alignment vertical="center" wrapText="1"/>
      <protection hidden="1"/>
    </xf>
    <xf numFmtId="0" fontId="54" fillId="0" borderId="5" xfId="0" applyFont="1" applyBorder="1" applyAlignment="1" applyProtection="1">
      <alignment vertical="center" wrapText="1"/>
      <protection hidden="1"/>
    </xf>
    <xf numFmtId="0" fontId="54" fillId="0" borderId="4" xfId="0" applyFont="1" applyBorder="1" applyAlignment="1" applyProtection="1">
      <alignment vertical="center" wrapText="1"/>
      <protection hidden="1"/>
    </xf>
    <xf numFmtId="0" fontId="50" fillId="0" borderId="0" xfId="0" applyFont="1" applyAlignment="1" applyProtection="1">
      <protection hidden="1"/>
    </xf>
    <xf numFmtId="0" fontId="52" fillId="6" borderId="17" xfId="0" applyFont="1" applyFill="1" applyBorder="1" applyProtection="1">
      <alignment vertical="center"/>
      <protection hidden="1"/>
    </xf>
    <xf numFmtId="49" fontId="50" fillId="0" borderId="24" xfId="0" quotePrefix="1" applyNumberFormat="1" applyFont="1" applyBorder="1" applyAlignment="1" applyProtection="1">
      <alignment vertical="center" shrinkToFit="1"/>
      <protection hidden="1"/>
    </xf>
    <xf numFmtId="49" fontId="50" fillId="0" borderId="29" xfId="0" quotePrefix="1" applyNumberFormat="1" applyFont="1" applyBorder="1" applyAlignment="1" applyProtection="1">
      <alignment vertical="center" shrinkToFit="1"/>
      <protection hidden="1"/>
    </xf>
    <xf numFmtId="0" fontId="58" fillId="0" borderId="0" xfId="0" applyFont="1" applyProtection="1">
      <alignment vertical="center"/>
      <protection hidden="1"/>
    </xf>
    <xf numFmtId="0" fontId="59" fillId="0" borderId="8" xfId="0" applyFont="1" applyBorder="1" applyAlignment="1" applyProtection="1">
      <alignment vertical="top" wrapText="1"/>
      <protection hidden="1"/>
    </xf>
    <xf numFmtId="0" fontId="59" fillId="0" borderId="61" xfId="0" applyFont="1" applyBorder="1" applyAlignment="1" applyProtection="1">
      <alignment vertical="top" wrapText="1"/>
      <protection hidden="1"/>
    </xf>
    <xf numFmtId="0" fontId="59" fillId="0" borderId="2" xfId="0" applyFont="1" applyBorder="1" applyAlignment="1" applyProtection="1">
      <alignment vertical="top" wrapText="1"/>
      <protection hidden="1"/>
    </xf>
    <xf numFmtId="0" fontId="12" fillId="18" borderId="0" xfId="0" applyFont="1" applyFill="1">
      <alignment vertical="center"/>
    </xf>
    <xf numFmtId="0" fontId="32" fillId="19" borderId="0" xfId="0" applyFont="1" applyFill="1">
      <alignment vertical="center"/>
    </xf>
    <xf numFmtId="0" fontId="12" fillId="19" borderId="0" xfId="0" applyFont="1" applyFill="1">
      <alignment vertical="center"/>
    </xf>
    <xf numFmtId="0" fontId="0" fillId="11" borderId="0" xfId="0" applyFill="1">
      <alignment vertical="center"/>
    </xf>
    <xf numFmtId="0" fontId="10" fillId="6" borderId="6" xfId="0" applyFont="1" applyFill="1" applyBorder="1" applyProtection="1">
      <alignment vertical="center"/>
      <protection hidden="1"/>
    </xf>
    <xf numFmtId="0" fontId="9" fillId="3" borderId="0" xfId="0" applyFont="1" applyFill="1" applyAlignment="1" applyProtection="1">
      <alignment horizontal="left" vertical="center" wrapText="1"/>
      <protection hidden="1"/>
    </xf>
    <xf numFmtId="0" fontId="22" fillId="0" borderId="0" xfId="0" applyFont="1" applyAlignment="1" applyProtection="1">
      <alignment horizontal="center" vertical="center"/>
      <protection hidden="1"/>
    </xf>
    <xf numFmtId="0" fontId="10" fillId="6" borderId="10" xfId="0" applyFont="1" applyFill="1" applyBorder="1" applyProtection="1">
      <alignment vertical="center"/>
      <protection hidden="1"/>
    </xf>
    <xf numFmtId="0" fontId="28" fillId="6" borderId="11" xfId="0" applyFont="1" applyFill="1" applyBorder="1" applyProtection="1">
      <alignment vertical="center"/>
      <protection hidden="1"/>
    </xf>
    <xf numFmtId="0" fontId="3" fillId="6" borderId="12" xfId="1" applyFill="1" applyBorder="1" applyAlignment="1" applyProtection="1">
      <alignment vertical="center"/>
      <protection hidden="1"/>
    </xf>
    <xf numFmtId="0" fontId="3" fillId="6" borderId="11" xfId="1" applyFill="1" applyBorder="1" applyAlignment="1" applyProtection="1">
      <alignment vertical="center"/>
      <protection hidden="1"/>
    </xf>
    <xf numFmtId="49" fontId="5" fillId="0" borderId="0" xfId="0" applyNumberFormat="1" applyFont="1" applyProtection="1">
      <alignment vertical="center"/>
      <protection hidden="1"/>
    </xf>
    <xf numFmtId="177" fontId="5" fillId="0" borderId="0" xfId="0" applyNumberFormat="1" applyFont="1" applyProtection="1">
      <alignment vertical="center"/>
      <protection hidden="1"/>
    </xf>
    <xf numFmtId="0" fontId="9" fillId="3" borderId="9" xfId="0" applyFont="1" applyFill="1" applyBorder="1" applyProtection="1">
      <alignment vertical="center"/>
      <protection hidden="1"/>
    </xf>
    <xf numFmtId="0" fontId="34" fillId="3" borderId="28" xfId="0" applyFont="1" applyFill="1" applyBorder="1" applyAlignment="1" applyProtection="1">
      <alignment horizontal="left" vertical="center"/>
      <protection hidden="1"/>
    </xf>
    <xf numFmtId="49" fontId="21" fillId="0" borderId="12" xfId="0" applyNumberFormat="1" applyFont="1" applyBorder="1" applyAlignment="1" applyProtection="1">
      <alignment horizontal="left" vertical="center"/>
      <protection hidden="1"/>
    </xf>
    <xf numFmtId="0" fontId="41" fillId="3" borderId="19" xfId="0" applyFont="1" applyFill="1" applyBorder="1" applyProtection="1">
      <alignment vertical="center"/>
      <protection hidden="1"/>
    </xf>
    <xf numFmtId="0" fontId="41" fillId="3" borderId="19" xfId="0" applyFont="1" applyFill="1" applyBorder="1" applyAlignment="1" applyProtection="1">
      <alignment horizontal="left" vertical="center"/>
      <protection hidden="1"/>
    </xf>
    <xf numFmtId="0" fontId="41" fillId="3" borderId="19" xfId="0" applyFont="1" applyFill="1" applyBorder="1" applyAlignment="1" applyProtection="1">
      <alignment vertical="center" shrinkToFit="1"/>
      <protection hidden="1"/>
    </xf>
    <xf numFmtId="0" fontId="5" fillId="3" borderId="0" xfId="0" applyFont="1" applyFill="1" applyAlignment="1" applyProtection="1">
      <alignment horizontal="center" vertical="center"/>
      <protection hidden="1"/>
    </xf>
    <xf numFmtId="0" fontId="42" fillId="0" borderId="15" xfId="0" applyFont="1" applyBorder="1" applyAlignment="1" applyProtection="1">
      <alignment horizontal="left" vertical="center"/>
      <protection hidden="1"/>
    </xf>
    <xf numFmtId="0" fontId="41" fillId="0" borderId="16" xfId="0" applyFont="1" applyBorder="1" applyAlignment="1" applyProtection="1">
      <alignment vertical="center" wrapText="1"/>
      <protection hidden="1"/>
    </xf>
    <xf numFmtId="0" fontId="5" fillId="2" borderId="0" xfId="0" applyFont="1" applyFill="1" applyAlignment="1" applyProtection="1">
      <alignment horizontal="center" vertical="center"/>
      <protection hidden="1"/>
    </xf>
    <xf numFmtId="0" fontId="42" fillId="0" borderId="0" xfId="0" applyFont="1" applyAlignment="1" applyProtection="1">
      <alignment horizontal="left" vertical="center"/>
      <protection hidden="1"/>
    </xf>
    <xf numFmtId="0" fontId="41" fillId="0" borderId="0" xfId="0" applyFont="1" applyAlignment="1" applyProtection="1">
      <alignment vertical="center" wrapText="1"/>
      <protection hidden="1"/>
    </xf>
    <xf numFmtId="0" fontId="17" fillId="0" borderId="8" xfId="0" applyFont="1" applyBorder="1" applyAlignment="1" applyProtection="1">
      <alignment vertical="top"/>
      <protection hidden="1"/>
    </xf>
    <xf numFmtId="0" fontId="54" fillId="0" borderId="0" xfId="0" applyFont="1" applyAlignment="1" applyProtection="1">
      <alignment vertical="center" wrapText="1"/>
      <protection hidden="1"/>
    </xf>
    <xf numFmtId="0" fontId="60" fillId="6" borderId="14" xfId="1" applyFont="1" applyFill="1" applyBorder="1" applyAlignment="1" applyProtection="1">
      <alignment vertical="center"/>
      <protection hidden="1"/>
    </xf>
    <xf numFmtId="0" fontId="60" fillId="6" borderId="11" xfId="1" applyFont="1" applyFill="1" applyBorder="1" applyAlignment="1" applyProtection="1">
      <alignment vertical="center"/>
      <protection hidden="1"/>
    </xf>
    <xf numFmtId="49" fontId="50" fillId="0" borderId="11" xfId="0" applyNumberFormat="1" applyFont="1" applyBorder="1" applyAlignment="1" applyProtection="1">
      <alignment vertical="center" shrinkToFit="1"/>
      <protection hidden="1"/>
    </xf>
    <xf numFmtId="0" fontId="50" fillId="0" borderId="0" xfId="0" applyFont="1" applyAlignment="1" applyProtection="1">
      <alignment vertical="center" shrinkToFit="1"/>
      <protection hidden="1"/>
    </xf>
    <xf numFmtId="0" fontId="51" fillId="0" borderId="0" xfId="0" applyFont="1" applyAlignment="1" applyProtection="1">
      <alignment vertical="center" wrapText="1"/>
      <protection hidden="1"/>
    </xf>
    <xf numFmtId="49" fontId="50" fillId="0" borderId="0" xfId="0" quotePrefix="1" applyNumberFormat="1" applyFont="1" applyAlignment="1" applyProtection="1">
      <alignment vertical="center" shrinkToFit="1"/>
      <protection hidden="1"/>
    </xf>
    <xf numFmtId="0" fontId="52" fillId="6" borderId="14" xfId="0" applyFont="1" applyFill="1" applyBorder="1" applyProtection="1">
      <alignment vertical="center"/>
      <protection hidden="1"/>
    </xf>
    <xf numFmtId="0" fontId="61" fillId="0" borderId="16" xfId="0" applyFont="1" applyBorder="1" applyAlignment="1" applyProtection="1">
      <alignment vertical="center" wrapText="1"/>
      <protection hidden="1"/>
    </xf>
    <xf numFmtId="49" fontId="10" fillId="6" borderId="14" xfId="0" applyNumberFormat="1" applyFont="1" applyFill="1" applyBorder="1" applyProtection="1">
      <alignment vertical="center"/>
      <protection hidden="1"/>
    </xf>
    <xf numFmtId="49" fontId="20" fillId="0" borderId="0" xfId="0" applyNumberFormat="1" applyFont="1" applyAlignment="1" applyProtection="1">
      <alignment horizontal="left" vertical="center"/>
      <protection hidden="1"/>
    </xf>
    <xf numFmtId="49" fontId="10" fillId="6" borderId="4" xfId="0" applyNumberFormat="1" applyFont="1" applyFill="1" applyBorder="1" applyAlignment="1" applyProtection="1">
      <alignment horizontal="left" vertical="center"/>
      <protection hidden="1"/>
    </xf>
    <xf numFmtId="49" fontId="50" fillId="0" borderId="0" xfId="0" applyNumberFormat="1" applyFont="1" applyAlignment="1" applyProtection="1">
      <alignment vertical="center" shrinkToFit="1"/>
      <protection hidden="1"/>
    </xf>
    <xf numFmtId="0" fontId="10" fillId="6" borderId="63" xfId="0" applyFont="1" applyFill="1" applyBorder="1" applyProtection="1">
      <alignment vertical="center"/>
      <protection hidden="1"/>
    </xf>
    <xf numFmtId="0" fontId="60" fillId="6" borderId="17" xfId="1" applyFont="1" applyFill="1" applyBorder="1" applyAlignment="1" applyProtection="1">
      <alignment vertical="center"/>
      <protection hidden="1"/>
    </xf>
    <xf numFmtId="0" fontId="50" fillId="0" borderId="29" xfId="0" applyFont="1" applyBorder="1" applyAlignment="1" applyProtection="1">
      <alignment vertical="center" shrinkToFit="1"/>
      <protection hidden="1"/>
    </xf>
    <xf numFmtId="0" fontId="54" fillId="0" borderId="66" xfId="0" applyFont="1" applyBorder="1" applyAlignment="1" applyProtection="1">
      <alignment vertical="center" wrapText="1"/>
      <protection hidden="1"/>
    </xf>
    <xf numFmtId="0" fontId="5" fillId="3" borderId="64" xfId="0" applyFont="1" applyFill="1" applyBorder="1" applyProtection="1">
      <alignment vertical="center"/>
      <protection hidden="1"/>
    </xf>
    <xf numFmtId="0" fontId="5" fillId="3" borderId="65" xfId="0" applyFont="1" applyFill="1" applyBorder="1" applyProtection="1">
      <alignment vertical="center"/>
      <protection hidden="1"/>
    </xf>
    <xf numFmtId="0" fontId="5" fillId="0" borderId="1" xfId="0" applyFont="1" applyBorder="1" applyAlignment="1" applyProtection="1">
      <alignment horizontal="right" vertical="center"/>
      <protection hidden="1"/>
    </xf>
    <xf numFmtId="0" fontId="43" fillId="6" borderId="18" xfId="0" applyFont="1" applyFill="1" applyBorder="1" applyProtection="1">
      <alignment vertical="center"/>
      <protection hidden="1"/>
    </xf>
    <xf numFmtId="0" fontId="43" fillId="6" borderId="10" xfId="0" applyFont="1" applyFill="1" applyBorder="1" applyProtection="1">
      <alignment vertical="center"/>
      <protection hidden="1"/>
    </xf>
    <xf numFmtId="0" fontId="34" fillId="13" borderId="19" xfId="0" applyFont="1" applyFill="1" applyBorder="1" applyProtection="1">
      <alignment vertical="center"/>
      <protection hidden="1"/>
    </xf>
    <xf numFmtId="0" fontId="34" fillId="13" borderId="19" xfId="0" applyFont="1" applyFill="1" applyBorder="1" applyAlignment="1" applyProtection="1">
      <alignment horizontal="left" vertical="center"/>
      <protection hidden="1"/>
    </xf>
    <xf numFmtId="0" fontId="10" fillId="6" borderId="23" xfId="0" applyFont="1" applyFill="1" applyBorder="1" applyProtection="1">
      <alignment vertical="center"/>
      <protection hidden="1"/>
    </xf>
    <xf numFmtId="0" fontId="10" fillId="6" borderId="22" xfId="0" applyFont="1" applyFill="1" applyBorder="1" applyProtection="1">
      <alignment vertical="center"/>
      <protection hidden="1"/>
    </xf>
    <xf numFmtId="0" fontId="3" fillId="6" borderId="22" xfId="1" applyFill="1" applyBorder="1" applyAlignment="1" applyProtection="1">
      <alignment vertical="center"/>
      <protection hidden="1"/>
    </xf>
    <xf numFmtId="0" fontId="3" fillId="6" borderId="21" xfId="1" applyFill="1" applyBorder="1" applyAlignment="1" applyProtection="1">
      <alignment vertical="center"/>
      <protection hidden="1"/>
    </xf>
    <xf numFmtId="0" fontId="40" fillId="0" borderId="19" xfId="0" applyFont="1" applyBorder="1" applyAlignment="1" applyProtection="1">
      <alignment horizontal="center" vertical="center"/>
      <protection locked="0" hidden="1"/>
    </xf>
    <xf numFmtId="0" fontId="25" fillId="0" borderId="35" xfId="5" applyNumberFormat="1" applyFont="1" applyBorder="1" applyAlignment="1" applyProtection="1">
      <alignment horizontal="left" vertical="center"/>
      <protection hidden="1"/>
    </xf>
    <xf numFmtId="49" fontId="21" fillId="0" borderId="19" xfId="0" applyNumberFormat="1" applyFont="1" applyBorder="1" applyAlignment="1" applyProtection="1">
      <alignment horizontal="left" vertical="center"/>
      <protection locked="0"/>
    </xf>
    <xf numFmtId="49" fontId="21" fillId="0" borderId="26" xfId="0" applyNumberFormat="1" applyFont="1" applyBorder="1" applyAlignment="1" applyProtection="1">
      <alignment horizontal="left" vertical="center"/>
      <protection locked="0"/>
    </xf>
    <xf numFmtId="49" fontId="20" fillId="0" borderId="19" xfId="0" applyNumberFormat="1" applyFont="1" applyBorder="1" applyAlignment="1" applyProtection="1">
      <alignment horizontal="left" vertical="center"/>
      <protection locked="0"/>
    </xf>
    <xf numFmtId="49" fontId="17" fillId="0" borderId="19" xfId="0" applyNumberFormat="1" applyFont="1" applyBorder="1" applyProtection="1">
      <alignment vertical="center"/>
      <protection locked="0"/>
    </xf>
    <xf numFmtId="49" fontId="9" fillId="0" borderId="19" xfId="0" applyNumberFormat="1" applyFont="1" applyBorder="1" applyProtection="1">
      <alignment vertical="center"/>
      <protection locked="0"/>
    </xf>
    <xf numFmtId="0" fontId="21" fillId="0" borderId="19" xfId="0" applyFont="1" applyBorder="1" applyAlignment="1" applyProtection="1">
      <alignment horizontal="left" vertical="center"/>
      <protection locked="0"/>
    </xf>
    <xf numFmtId="0" fontId="22" fillId="0" borderId="39" xfId="0" applyFont="1" applyBorder="1" applyAlignment="1" applyProtection="1">
      <alignment horizontal="center" vertical="center"/>
      <protection locked="0"/>
    </xf>
    <xf numFmtId="49" fontId="21" fillId="0" borderId="35" xfId="0" applyNumberFormat="1" applyFont="1" applyBorder="1" applyAlignment="1" applyProtection="1">
      <alignment horizontal="left" vertical="center"/>
      <protection locked="0"/>
    </xf>
    <xf numFmtId="49" fontId="21" fillId="0" borderId="42" xfId="0" applyNumberFormat="1" applyFont="1" applyBorder="1" applyAlignment="1" applyProtection="1">
      <alignment horizontal="left" vertical="center"/>
      <protection locked="0"/>
    </xf>
    <xf numFmtId="0" fontId="40" fillId="0" borderId="14" xfId="0" applyFont="1" applyBorder="1" applyAlignment="1" applyProtection="1">
      <alignment horizontal="center" vertical="center"/>
      <protection locked="0"/>
    </xf>
    <xf numFmtId="49" fontId="42" fillId="0" borderId="15" xfId="0" applyNumberFormat="1" applyFont="1" applyBorder="1" applyAlignment="1" applyProtection="1">
      <alignment horizontal="left" vertical="center"/>
      <protection locked="0"/>
    </xf>
    <xf numFmtId="0" fontId="11" fillId="0" borderId="53" xfId="1" applyFont="1" applyBorder="1" applyAlignment="1" applyProtection="1">
      <alignment vertical="center"/>
    </xf>
    <xf numFmtId="0" fontId="62" fillId="0" borderId="0" xfId="0" applyFont="1" applyAlignment="1" applyProtection="1">
      <protection hidden="1"/>
    </xf>
    <xf numFmtId="0" fontId="10" fillId="20" borderId="0" xfId="0" applyFont="1" applyFill="1">
      <alignment vertical="center"/>
    </xf>
    <xf numFmtId="0" fontId="0" fillId="20" borderId="0" xfId="0" applyFill="1">
      <alignment vertical="center"/>
    </xf>
    <xf numFmtId="14" fontId="63" fillId="0" borderId="19" xfId="1" applyNumberFormat="1" applyFont="1" applyBorder="1" applyAlignment="1" applyProtection="1">
      <alignment horizontal="left" vertical="center"/>
      <protection hidden="1"/>
    </xf>
    <xf numFmtId="14" fontId="64" fillId="0" borderId="19" xfId="1" applyNumberFormat="1" applyFont="1" applyBorder="1" applyAlignment="1" applyProtection="1">
      <alignment horizontal="left" vertical="center"/>
      <protection hidden="1"/>
    </xf>
    <xf numFmtId="0" fontId="12" fillId="4" borderId="67" xfId="0" applyFont="1" applyFill="1" applyBorder="1">
      <alignment vertical="center"/>
    </xf>
    <xf numFmtId="0" fontId="12" fillId="4" borderId="68" xfId="0" applyFont="1" applyFill="1" applyBorder="1">
      <alignment vertical="center"/>
    </xf>
    <xf numFmtId="0" fontId="32" fillId="4" borderId="67" xfId="0" applyFont="1" applyFill="1" applyBorder="1">
      <alignment vertical="center"/>
    </xf>
    <xf numFmtId="0" fontId="33" fillId="0" borderId="0" xfId="0" applyFont="1" applyAlignment="1">
      <alignment vertical="center" wrapText="1"/>
    </xf>
    <xf numFmtId="0" fontId="15" fillId="21" borderId="0" xfId="0" applyFont="1" applyFill="1">
      <alignment vertical="center"/>
    </xf>
    <xf numFmtId="0" fontId="12" fillId="4" borderId="67" xfId="0" applyFont="1" applyFill="1" applyBorder="1" applyAlignment="1">
      <alignment vertical="center" wrapText="1"/>
    </xf>
    <xf numFmtId="0" fontId="15" fillId="22" borderId="0" xfId="0" applyFont="1" applyFill="1">
      <alignment vertical="center"/>
    </xf>
    <xf numFmtId="0" fontId="51" fillId="0" borderId="24" xfId="0" applyFont="1" applyBorder="1" applyAlignment="1" applyProtection="1">
      <alignment horizontal="left" vertical="center" wrapText="1"/>
      <protection hidden="1"/>
    </xf>
    <xf numFmtId="0" fontId="62" fillId="0" borderId="0" xfId="0" applyFont="1" applyProtection="1">
      <alignment vertical="center"/>
      <protection hidden="1"/>
    </xf>
    <xf numFmtId="0" fontId="9" fillId="0" borderId="0" xfId="0" applyFont="1" applyProtection="1">
      <alignment vertical="center"/>
      <protection hidden="1"/>
    </xf>
    <xf numFmtId="0" fontId="66" fillId="0" borderId="0" xfId="0" applyFont="1" applyProtection="1">
      <alignment vertical="center"/>
      <protection hidden="1"/>
    </xf>
    <xf numFmtId="0" fontId="13" fillId="0" borderId="0" xfId="0" applyFont="1" applyProtection="1">
      <alignment vertical="center"/>
      <protection hidden="1"/>
    </xf>
    <xf numFmtId="0" fontId="65" fillId="0" borderId="0" xfId="0" applyFont="1" applyProtection="1">
      <alignment vertical="center"/>
      <protection hidden="1"/>
    </xf>
    <xf numFmtId="0" fontId="65" fillId="0" borderId="0" xfId="0" applyFont="1" applyAlignment="1" applyProtection="1">
      <alignment vertical="center" wrapText="1"/>
      <protection hidden="1"/>
    </xf>
    <xf numFmtId="0" fontId="50" fillId="0" borderId="24" xfId="0" applyFont="1" applyBorder="1" applyAlignment="1" applyProtection="1">
      <alignment vertical="center" wrapText="1" shrinkToFit="1"/>
      <protection hidden="1"/>
    </xf>
    <xf numFmtId="0" fontId="46" fillId="0" borderId="0" xfId="0" applyFont="1" applyAlignment="1" applyProtection="1">
      <protection hidden="1"/>
    </xf>
    <xf numFmtId="0" fontId="30" fillId="0" borderId="0" xfId="0" applyFont="1" applyAlignment="1" applyProtection="1">
      <protection hidden="1"/>
    </xf>
    <xf numFmtId="0" fontId="10" fillId="0" borderId="0" xfId="0" applyFont="1" applyAlignment="1" applyProtection="1">
      <protection hidden="1"/>
    </xf>
    <xf numFmtId="0" fontId="47" fillId="0" borderId="0" xfId="0" applyFont="1" applyAlignment="1" applyProtection="1">
      <protection hidden="1"/>
    </xf>
    <xf numFmtId="14" fontId="50" fillId="0" borderId="26" xfId="6" applyNumberFormat="1" applyFont="1" applyBorder="1" applyAlignment="1" applyProtection="1">
      <alignment horizontal="left" vertical="center" wrapText="1"/>
    </xf>
    <xf numFmtId="14" fontId="5" fillId="0" borderId="26" xfId="6" applyNumberFormat="1" applyFont="1" applyBorder="1" applyAlignment="1" applyProtection="1">
      <alignment horizontal="left" vertical="center" wrapText="1"/>
      <protection hidden="1"/>
    </xf>
    <xf numFmtId="0" fontId="34" fillId="3" borderId="23" xfId="0" applyFont="1" applyFill="1" applyBorder="1" applyAlignment="1" applyProtection="1">
      <alignment horizontal="left" vertical="center" wrapText="1"/>
      <protection hidden="1"/>
    </xf>
    <xf numFmtId="0" fontId="9" fillId="3" borderId="21" xfId="0" applyFont="1" applyFill="1" applyBorder="1" applyAlignment="1" applyProtection="1">
      <alignment horizontal="left" vertical="center" wrapText="1"/>
      <protection hidden="1"/>
    </xf>
    <xf numFmtId="0" fontId="9" fillId="3" borderId="23" xfId="0" applyFont="1" applyFill="1" applyBorder="1" applyAlignment="1" applyProtection="1">
      <alignment horizontal="left" vertical="center" wrapText="1"/>
      <protection hidden="1"/>
    </xf>
    <xf numFmtId="0" fontId="9" fillId="3" borderId="22" xfId="0" applyFont="1" applyFill="1" applyBorder="1" applyAlignment="1" applyProtection="1">
      <alignment horizontal="left" vertical="center" wrapText="1"/>
      <protection hidden="1"/>
    </xf>
    <xf numFmtId="0" fontId="9" fillId="2" borderId="30" xfId="0" applyFont="1" applyFill="1" applyBorder="1" applyAlignment="1" applyProtection="1">
      <alignment horizontal="center" vertical="center"/>
      <protection hidden="1"/>
    </xf>
    <xf numFmtId="0" fontId="9" fillId="2" borderId="25" xfId="0" applyFont="1" applyFill="1" applyBorder="1" applyAlignment="1" applyProtection="1">
      <alignment horizontal="center" vertical="center"/>
      <protection hidden="1"/>
    </xf>
    <xf numFmtId="0" fontId="34" fillId="3" borderId="27" xfId="0" applyFont="1" applyFill="1" applyBorder="1" applyAlignment="1" applyProtection="1">
      <alignment horizontal="left" vertical="top"/>
      <protection hidden="1"/>
    </xf>
    <xf numFmtId="0" fontId="9" fillId="3" borderId="22" xfId="0" applyFont="1" applyFill="1" applyBorder="1" applyAlignment="1" applyProtection="1">
      <alignment horizontal="left" vertical="top"/>
      <protection hidden="1"/>
    </xf>
    <xf numFmtId="0" fontId="9" fillId="3" borderId="32" xfId="0" applyFont="1" applyFill="1" applyBorder="1" applyAlignment="1" applyProtection="1">
      <alignment horizontal="center" vertical="center"/>
      <protection hidden="1"/>
    </xf>
    <xf numFmtId="0" fontId="9" fillId="3" borderId="34" xfId="0" applyFont="1" applyFill="1" applyBorder="1" applyAlignment="1" applyProtection="1">
      <alignment horizontal="center" vertical="center"/>
      <protection hidden="1"/>
    </xf>
    <xf numFmtId="0" fontId="9" fillId="3" borderId="30" xfId="0" applyFont="1" applyFill="1" applyBorder="1" applyAlignment="1" applyProtection="1">
      <alignment horizontal="left" vertical="center"/>
      <protection hidden="1"/>
    </xf>
    <xf numFmtId="0" fontId="9" fillId="3" borderId="20" xfId="0" applyFont="1" applyFill="1" applyBorder="1" applyAlignment="1" applyProtection="1">
      <alignment horizontal="left" vertical="center"/>
      <protection hidden="1"/>
    </xf>
    <xf numFmtId="0" fontId="9" fillId="3" borderId="33" xfId="0" applyFont="1" applyFill="1" applyBorder="1" applyAlignment="1" applyProtection="1">
      <alignment horizontal="left" vertical="center"/>
      <protection hidden="1"/>
    </xf>
    <xf numFmtId="0" fontId="9" fillId="3" borderId="31" xfId="0" applyFont="1" applyFill="1" applyBorder="1" applyAlignment="1" applyProtection="1">
      <alignment horizontal="left" vertical="center"/>
      <protection hidden="1"/>
    </xf>
    <xf numFmtId="0" fontId="5" fillId="2" borderId="23" xfId="0" applyFont="1" applyFill="1" applyBorder="1" applyAlignment="1" applyProtection="1">
      <alignment horizontal="center" vertical="center"/>
      <protection hidden="1"/>
    </xf>
    <xf numFmtId="0" fontId="5" fillId="2" borderId="22" xfId="0" applyFont="1" applyFill="1" applyBorder="1" applyAlignment="1" applyProtection="1">
      <alignment horizontal="center" vertical="center"/>
      <protection hidden="1"/>
    </xf>
    <xf numFmtId="0" fontId="34" fillId="2" borderId="23" xfId="0" applyFont="1" applyFill="1" applyBorder="1" applyAlignment="1" applyProtection="1">
      <alignment horizontal="center" vertical="center"/>
      <protection hidden="1"/>
    </xf>
    <xf numFmtId="0" fontId="30" fillId="6" borderId="3" xfId="0" applyFont="1" applyFill="1" applyBorder="1" applyAlignment="1" applyProtection="1">
      <alignment horizontal="center" vertical="center"/>
      <protection hidden="1"/>
    </xf>
    <xf numFmtId="0" fontId="30" fillId="6" borderId="4" xfId="0" applyFont="1" applyFill="1" applyBorder="1" applyAlignment="1" applyProtection="1">
      <alignment horizontal="center" vertical="center"/>
      <protection hidden="1"/>
    </xf>
    <xf numFmtId="0" fontId="30" fillId="6" borderId="5" xfId="0" applyFont="1" applyFill="1" applyBorder="1" applyAlignment="1" applyProtection="1">
      <alignment horizontal="center" vertical="center"/>
      <protection hidden="1"/>
    </xf>
    <xf numFmtId="0" fontId="41" fillId="3" borderId="10" xfId="0" applyFont="1" applyFill="1" applyBorder="1" applyAlignment="1" applyProtection="1">
      <alignment horizontal="center" vertical="center"/>
      <protection hidden="1"/>
    </xf>
    <xf numFmtId="0" fontId="41" fillId="3" borderId="12" xfId="0" applyFont="1" applyFill="1" applyBorder="1" applyAlignment="1" applyProtection="1">
      <alignment horizontal="center" vertical="center"/>
      <protection hidden="1"/>
    </xf>
    <xf numFmtId="0" fontId="34" fillId="2" borderId="22" xfId="0" applyFont="1" applyFill="1" applyBorder="1" applyAlignment="1" applyProtection="1">
      <alignment horizontal="center" vertical="center"/>
      <protection hidden="1"/>
    </xf>
    <xf numFmtId="0" fontId="41" fillId="3" borderId="23" xfId="0" applyFont="1" applyFill="1" applyBorder="1" applyAlignment="1" applyProtection="1">
      <alignment horizontal="center" vertical="center"/>
      <protection hidden="1"/>
    </xf>
    <xf numFmtId="0" fontId="41" fillId="3" borderId="22" xfId="0" applyFont="1" applyFill="1" applyBorder="1" applyAlignment="1" applyProtection="1">
      <alignment horizontal="center" vertical="center"/>
      <protection hidden="1"/>
    </xf>
    <xf numFmtId="0" fontId="5" fillId="3" borderId="30" xfId="0" applyFont="1" applyFill="1" applyBorder="1" applyAlignment="1" applyProtection="1">
      <alignment horizontal="center" vertical="center"/>
      <protection hidden="1"/>
    </xf>
    <xf numFmtId="0" fontId="9" fillId="3" borderId="27" xfId="0" applyFont="1" applyFill="1" applyBorder="1" applyAlignment="1" applyProtection="1">
      <alignment horizontal="left" vertical="top"/>
      <protection hidden="1"/>
    </xf>
    <xf numFmtId="0" fontId="5" fillId="2" borderId="25" xfId="0" applyFont="1" applyFill="1" applyBorder="1" applyAlignment="1" applyProtection="1">
      <alignment horizontal="center" vertical="center"/>
      <protection hidden="1"/>
    </xf>
    <xf numFmtId="0" fontId="5" fillId="2" borderId="26" xfId="0" applyFont="1" applyFill="1" applyBorder="1" applyAlignment="1" applyProtection="1">
      <alignment horizontal="center" vertical="center"/>
      <protection hidden="1"/>
    </xf>
    <xf numFmtId="0" fontId="34" fillId="13" borderId="23" xfId="0" applyFont="1" applyFill="1" applyBorder="1" applyAlignment="1" applyProtection="1">
      <alignment horizontal="center" vertical="center"/>
      <protection hidden="1"/>
    </xf>
    <xf numFmtId="0" fontId="34" fillId="13" borderId="22" xfId="0" applyFont="1" applyFill="1" applyBorder="1" applyAlignment="1" applyProtection="1">
      <alignment horizontal="center" vertical="center"/>
      <protection hidden="1"/>
    </xf>
    <xf numFmtId="0" fontId="4" fillId="0" borderId="4" xfId="0" applyFont="1" applyBorder="1" applyAlignment="1" applyProtection="1">
      <alignment horizontal="left" vertical="center"/>
      <protection hidden="1"/>
    </xf>
    <xf numFmtId="0" fontId="5" fillId="13" borderId="30" xfId="0" applyFont="1" applyFill="1" applyBorder="1" applyAlignment="1" applyProtection="1">
      <alignment horizontal="center" vertical="center"/>
      <protection hidden="1"/>
    </xf>
    <xf numFmtId="0" fontId="5" fillId="13" borderId="23" xfId="0" applyFont="1" applyFill="1" applyBorder="1" applyAlignment="1" applyProtection="1">
      <alignment horizontal="center" vertical="center"/>
      <protection hidden="1"/>
    </xf>
    <xf numFmtId="0" fontId="5" fillId="13" borderId="22" xfId="0" applyFont="1" applyFill="1" applyBorder="1" applyAlignment="1" applyProtection="1">
      <alignment horizontal="center" vertical="center"/>
      <protection hidden="1"/>
    </xf>
    <xf numFmtId="0" fontId="17" fillId="0" borderId="20" xfId="0" applyFont="1" applyBorder="1" applyAlignment="1" applyProtection="1">
      <alignment horizontal="left" vertical="top" wrapText="1"/>
      <protection hidden="1"/>
    </xf>
    <xf numFmtId="0" fontId="17" fillId="0" borderId="21" xfId="0" applyFont="1" applyBorder="1" applyAlignment="1" applyProtection="1">
      <alignment horizontal="left" vertical="top" wrapText="1"/>
      <protection hidden="1"/>
    </xf>
    <xf numFmtId="0" fontId="17" fillId="0" borderId="22" xfId="0" applyFont="1" applyBorder="1" applyAlignment="1" applyProtection="1">
      <alignment horizontal="left" vertical="top" wrapText="1"/>
      <protection hidden="1"/>
    </xf>
    <xf numFmtId="0" fontId="0" fillId="8" borderId="55" xfId="0" applyFill="1" applyBorder="1" applyAlignment="1">
      <alignment horizontal="left" vertical="center"/>
    </xf>
    <xf numFmtId="0" fontId="0" fillId="8" borderId="56" xfId="0" applyFill="1" applyBorder="1" applyAlignment="1">
      <alignment horizontal="left" vertical="center"/>
    </xf>
    <xf numFmtId="0" fontId="0" fillId="10" borderId="55" xfId="0" applyFill="1" applyBorder="1" applyAlignment="1">
      <alignment horizontal="left" vertical="center"/>
    </xf>
    <xf numFmtId="0" fontId="0" fillId="10" borderId="56" xfId="0" applyFill="1" applyBorder="1" applyAlignment="1">
      <alignment horizontal="left" vertical="center"/>
    </xf>
    <xf numFmtId="0" fontId="9" fillId="3" borderId="33" xfId="0" applyFont="1" applyFill="1" applyBorder="1" applyAlignment="1" applyProtection="1">
      <alignment vertical="center"/>
      <protection hidden="1"/>
    </xf>
    <xf numFmtId="0" fontId="9" fillId="3" borderId="32" xfId="0" applyFont="1" applyFill="1" applyBorder="1" applyAlignment="1" applyProtection="1">
      <alignment vertical="center"/>
      <protection hidden="1"/>
    </xf>
    <xf numFmtId="0" fontId="9" fillId="3" borderId="31" xfId="0" applyFont="1" applyFill="1" applyBorder="1" applyAlignment="1" applyProtection="1">
      <alignment vertical="center"/>
      <protection hidden="1"/>
    </xf>
    <xf numFmtId="0" fontId="9" fillId="3" borderId="30" xfId="0" applyFont="1" applyFill="1" applyBorder="1" applyAlignment="1" applyProtection="1">
      <alignment vertical="center"/>
      <protection hidden="1"/>
    </xf>
    <xf numFmtId="0" fontId="9" fillId="3" borderId="34" xfId="0" applyFont="1" applyFill="1" applyBorder="1" applyAlignment="1" applyProtection="1">
      <alignment vertical="center"/>
      <protection hidden="1"/>
    </xf>
  </cellXfs>
  <cellStyles count="7">
    <cellStyle name="Hyperlink" xfId="1" xr:uid="{00000000-000B-0000-0000-000008000000}"/>
    <cellStyle name="ハイパーリンク" xfId="6" builtinId="8"/>
    <cellStyle name="ハイパーリンク 2" xfId="3" xr:uid="{2E74C9EC-B5F8-D04E-B6CC-6099E6FEE924}"/>
    <cellStyle name="桁区切り" xfId="5" builtinId="6"/>
    <cellStyle name="見出し 1" xfId="4" builtinId="16"/>
    <cellStyle name="標準" xfId="0" builtinId="0"/>
    <cellStyle name="標準 2" xfId="2" xr:uid="{40990B84-7221-46D6-B721-4543986FD4AC}"/>
  </cellStyles>
  <dxfs count="706">
    <dxf>
      <alignment horizontal="general" vertical="center" textRotation="0" wrapText="1" indent="0" justifyLastLine="0" shrinkToFit="0" readingOrder="0"/>
    </dxf>
    <dxf>
      <numFmt numFmtId="0" formatCode="General"/>
    </dxf>
    <dxf>
      <font>
        <b/>
        <i val="0"/>
        <strike val="0"/>
        <condense val="0"/>
        <extend val="0"/>
        <outline val="0"/>
        <shadow val="0"/>
        <u val="none"/>
        <vertAlign val="baseline"/>
        <sz val="11"/>
        <color theme="0"/>
        <name val="メイリオ"/>
        <family val="3"/>
        <charset val="128"/>
        <scheme val="none"/>
      </font>
      <fill>
        <patternFill patternType="solid">
          <fgColor theme="4"/>
          <bgColor theme="4"/>
        </patternFill>
      </fill>
    </dxf>
    <dxf>
      <border outline="0">
        <top style="thin">
          <color rgb="FF000000"/>
        </top>
      </border>
    </dxf>
    <dxf>
      <font>
        <b val="0"/>
        <i val="0"/>
        <strike val="0"/>
        <condense val="0"/>
        <extend val="0"/>
        <outline val="0"/>
        <shadow val="0"/>
        <u val="none"/>
        <vertAlign val="baseline"/>
        <sz val="11"/>
        <color auto="1"/>
        <name val="メイリオ"/>
        <family val="2"/>
        <charset val="128"/>
        <scheme val="none"/>
      </font>
      <fill>
        <patternFill patternType="solid">
          <fgColor indexed="64"/>
          <bgColor theme="9" tint="0.79998168889431442"/>
        </patternFill>
      </fill>
      <alignment horizontal="general" vertical="top" textRotation="0" wrapText="0" indent="0" justifyLastLine="0" shrinkToFit="0" readingOrder="0"/>
    </dxf>
    <dxf>
      <fill>
        <patternFill patternType="solid">
          <fgColor indexed="64"/>
          <bgColor theme="2" tint="-0.249977111117893"/>
        </patternFill>
      </fill>
    </dxf>
    <dxf>
      <fill>
        <patternFill patternType="solid">
          <fgColor indexed="64"/>
          <bgColor theme="2" tint="-0.249977111117893"/>
        </patternFill>
      </fill>
    </dxf>
    <dxf>
      <font>
        <b val="0"/>
        <i val="0"/>
        <strike val="0"/>
        <condense val="0"/>
        <extend val="0"/>
        <outline val="0"/>
        <shadow val="0"/>
        <u val="none"/>
        <vertAlign val="baseline"/>
        <sz val="11"/>
        <color theme="0"/>
        <name val="メイリオ"/>
        <family val="2"/>
        <charset val="128"/>
        <scheme val="none"/>
      </font>
      <fill>
        <patternFill patternType="solid">
          <fgColor indexed="64"/>
          <bgColor theme="2" tint="-0.249977111117893"/>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0" formatCode="General"/>
      <fill>
        <patternFill patternType="none">
          <fgColor indexed="64"/>
          <bgColor indexed="65"/>
        </patternFill>
      </fill>
    </dxf>
    <dxf>
      <fill>
        <patternFill patternType="none">
          <fgColor rgb="FF000000"/>
          <bgColor rgb="FFFFFFFF"/>
        </patternFill>
      </fill>
    </dxf>
    <dxf>
      <font>
        <b/>
        <i val="0"/>
        <strike val="0"/>
        <condense val="0"/>
        <extend val="0"/>
        <outline val="0"/>
        <shadow val="0"/>
        <u val="none"/>
        <vertAlign val="baseline"/>
        <sz val="11"/>
        <color theme="0"/>
        <name val="メイリオ"/>
        <family val="2"/>
        <charset val="128"/>
        <scheme val="none"/>
      </font>
      <fill>
        <patternFill patternType="solid">
          <fgColor theme="4"/>
          <bgColor theme="4"/>
        </patternFill>
      </fill>
      <alignment horizontal="general" vertical="center" textRotation="0" wrapText="0" indent="0" justifyLastLine="0" shrinkToFit="0" readingOrder="0"/>
    </dxf>
    <dxf>
      <fill>
        <patternFill patternType="none">
          <fgColor rgb="FF000000"/>
          <bgColor rgb="FFFFFFFF"/>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0" formatCode="General"/>
      <fill>
        <patternFill patternType="none">
          <fgColor indexed="64"/>
          <bgColor indexed="65"/>
        </patternFill>
      </fill>
    </dxf>
    <dxf>
      <fill>
        <patternFill patternType="none">
          <fgColor rgb="FF000000"/>
          <bgColor rgb="FFFFFFFF"/>
        </patternFill>
      </fill>
    </dxf>
    <dxf>
      <font>
        <b/>
        <i val="0"/>
        <strike val="0"/>
        <condense val="0"/>
        <extend val="0"/>
        <outline val="0"/>
        <shadow val="0"/>
        <u val="none"/>
        <vertAlign val="baseline"/>
        <sz val="11"/>
        <color theme="0"/>
        <name val="メイリオ"/>
        <family val="2"/>
        <charset val="128"/>
        <scheme val="none"/>
      </font>
      <fill>
        <patternFill patternType="solid">
          <fgColor theme="4"/>
          <bgColor theme="4"/>
        </patternFill>
      </fill>
    </dxf>
    <dxf>
      <fill>
        <patternFill patternType="none">
          <fgColor indexed="64"/>
          <bgColor indexed="65"/>
        </patternFill>
      </fill>
    </dxf>
    <dxf>
      <fill>
        <patternFill patternType="none">
          <fgColor rgb="FF000000"/>
          <bgColor rgb="FFFFFFFF"/>
        </patternFill>
      </fill>
    </dxf>
    <dxf>
      <fill>
        <patternFill patternType="none">
          <fgColor indexed="64"/>
          <bgColor indexed="65"/>
        </patternFill>
      </fill>
    </dxf>
    <dxf>
      <fill>
        <patternFill patternType="none">
          <fgColor indexed="64"/>
          <bgColor auto="1"/>
        </patternFill>
      </fill>
    </dxf>
    <dxf>
      <fill>
        <patternFill patternType="none">
          <fgColor rgb="FF000000"/>
          <bgColor auto="1"/>
        </patternFill>
      </fill>
    </dxf>
    <dxf>
      <font>
        <strike val="0"/>
        <outline val="0"/>
        <shadow val="0"/>
        <u val="none"/>
        <vertAlign val="baseline"/>
        <sz val="11"/>
        <color theme="0"/>
      </font>
      <fill>
        <patternFill patternType="none">
          <fgColor indexed="64"/>
          <bgColor auto="1"/>
        </patternFill>
      </fill>
    </dxf>
    <dxf>
      <border outline="0">
        <top style="thin">
          <color indexed="64"/>
        </top>
      </border>
    </dxf>
    <dxf>
      <font>
        <b val="0"/>
        <i val="0"/>
        <strike val="0"/>
        <condense val="0"/>
        <extend val="0"/>
        <outline val="0"/>
        <shadow val="0"/>
        <u val="none"/>
        <vertAlign val="baseline"/>
        <sz val="11"/>
        <color auto="1"/>
        <name val="メイリオ"/>
        <family val="2"/>
        <charset val="128"/>
        <scheme val="none"/>
      </font>
      <fill>
        <patternFill patternType="solid">
          <fgColor indexed="64"/>
          <bgColor theme="9" tint="0.79998168889431442"/>
        </patternFill>
      </fill>
      <alignment horizontal="general" vertical="top" textRotation="0" wrapText="0" indent="0" justifyLastLine="0" shrinkToFit="0" readingOrder="0"/>
    </dxf>
    <dxf>
      <fill>
        <patternFill patternType="solid">
          <fgColor indexed="64"/>
          <bgColor theme="2" tint="-0.249977111117893"/>
        </patternFill>
      </fill>
    </dxf>
    <dxf>
      <fill>
        <patternFill patternType="solid">
          <fgColor indexed="64"/>
          <bgColor theme="2" tint="-0.249977111117893"/>
        </patternFill>
      </fill>
    </dxf>
    <dxf>
      <font>
        <b val="0"/>
        <i val="0"/>
        <strike val="0"/>
        <condense val="0"/>
        <extend val="0"/>
        <outline val="0"/>
        <shadow val="0"/>
        <u val="none"/>
        <vertAlign val="baseline"/>
        <sz val="11"/>
        <color theme="0"/>
        <name val="メイリオ"/>
        <family val="2"/>
        <charset val="128"/>
        <scheme val="none"/>
      </font>
      <fill>
        <patternFill patternType="solid">
          <fgColor indexed="64"/>
          <bgColor theme="2" tint="-0.249977111117893"/>
        </patternFill>
      </fill>
    </dxf>
    <dxf>
      <fill>
        <patternFill patternType="solid">
          <fgColor theme="5" tint="0.79998168889431442"/>
          <bgColor theme="5" tint="0.79998168889431442"/>
        </patternFill>
      </fill>
      <border diagonalUp="0" diagonalDown="0">
        <left/>
        <right style="thin">
          <color theme="5" tint="0.39997558519241921"/>
        </right>
        <top style="thin">
          <color theme="5" tint="0.39997558519241921"/>
        </top>
        <bottom style="thin">
          <color theme="5" tint="0.39997558519241921"/>
        </bottom>
        <vertical/>
        <horizontal/>
      </border>
    </dxf>
    <dxf>
      <fill>
        <patternFill patternType="none">
          <fgColor indexed="64"/>
          <bgColor indexed="65"/>
        </patternFill>
      </fill>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none">
          <fgColor indexed="64"/>
          <bgColor indexed="65"/>
        </patternFill>
      </fill>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ont>
        <b val="0"/>
        <i val="0"/>
        <strike val="0"/>
        <condense val="0"/>
        <extend val="0"/>
        <outline val="0"/>
        <shadow val="0"/>
        <u val="none"/>
        <vertAlign val="baseline"/>
        <sz val="11"/>
        <color theme="1"/>
        <name val="游ゴシック"/>
        <family val="2"/>
        <charset val="128"/>
        <scheme val="minor"/>
      </font>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ont>
        <b val="0"/>
        <i val="0"/>
        <strike val="0"/>
        <condense val="0"/>
        <extend val="0"/>
        <outline val="0"/>
        <shadow val="0"/>
        <u val="none"/>
        <vertAlign val="baseline"/>
        <sz val="11"/>
        <color theme="1"/>
        <name val="游ゴシック"/>
        <family val="2"/>
        <charset val="128"/>
        <scheme val="minor"/>
      </font>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solid">
          <fgColor theme="5" tint="0.79998168889431442"/>
          <bgColor theme="5" tint="0.79998168889431442"/>
        </patternFill>
      </fill>
      <border diagonalUp="0" diagonalDown="0">
        <left/>
        <right/>
        <top style="thin">
          <color theme="5" tint="0.39997558519241921"/>
        </top>
        <bottom style="thin">
          <color theme="5" tint="0.39997558519241921"/>
        </bottom>
        <vertical/>
        <horizontal/>
      </bord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1"/>
        <color theme="0"/>
        <name val="メイリオ"/>
        <family val="2"/>
        <charset val="128"/>
        <scheme val="none"/>
      </font>
      <fill>
        <patternFill patternType="solid">
          <fgColor theme="4"/>
          <bgColor theme="4"/>
        </patternFill>
      </fill>
      <alignment horizontal="general" vertical="center" textRotation="0" wrapText="0"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1"/>
        <color theme="0"/>
        <name val="メイリオ"/>
        <family val="2"/>
        <charset val="128"/>
        <scheme val="none"/>
      </font>
      <fill>
        <patternFill patternType="solid">
          <fgColor theme="4"/>
          <bgColor theme="4"/>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ont>
        <strike val="0"/>
        <outline val="0"/>
        <shadow val="0"/>
        <u val="none"/>
        <vertAlign val="baseline"/>
        <sz val="11"/>
        <color theme="0"/>
      </font>
      <fill>
        <patternFill patternType="none">
          <fgColor indexed="64"/>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1"/>
        <color theme="0"/>
        <name val="メイリオ"/>
        <family val="2"/>
        <charset val="128"/>
        <scheme val="none"/>
      </font>
      <fill>
        <patternFill patternType="solid">
          <fgColor theme="4"/>
          <bgColor theme="4"/>
        </patternFill>
      </fill>
      <alignment horizontal="general" vertical="center" textRotation="0" wrapText="0" indent="0" justifyLastLine="0" shrinkToFit="0" readingOrder="0"/>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rgb="FF000000"/>
          <bgColor rgb="FFFFFFFF"/>
        </patternFill>
      </fill>
    </dxf>
    <dxf>
      <font>
        <b/>
        <i val="0"/>
        <strike val="0"/>
        <condense val="0"/>
        <extend val="0"/>
        <outline val="0"/>
        <shadow val="0"/>
        <u val="none"/>
        <vertAlign val="baseline"/>
        <sz val="11"/>
        <color theme="0"/>
        <name val="メイリオ"/>
        <family val="2"/>
        <charset val="128"/>
        <scheme val="none"/>
      </font>
      <fill>
        <patternFill patternType="solid">
          <fgColor theme="4"/>
          <bgColor theme="4"/>
        </patternFill>
      </fill>
    </dxf>
    <dxf>
      <border outline="0">
        <top style="thin">
          <color rgb="FF000000"/>
        </top>
      </border>
    </dxf>
    <dxf>
      <font>
        <b val="0"/>
        <i val="0"/>
        <strike val="0"/>
        <condense val="0"/>
        <extend val="0"/>
        <outline val="0"/>
        <shadow val="0"/>
        <u val="none"/>
        <vertAlign val="baseline"/>
        <sz val="11"/>
        <color auto="1"/>
        <name val="メイリオ"/>
        <family val="2"/>
        <charset val="128"/>
        <scheme val="none"/>
      </font>
      <fill>
        <patternFill patternType="solid">
          <fgColor indexed="64"/>
          <bgColor theme="9" tint="0.79998168889431442"/>
        </patternFill>
      </fill>
      <alignment horizontal="general" vertical="top" textRotation="0" wrapText="0" indent="0" justifyLastLine="0" shrinkToFit="0" readingOrder="0"/>
    </dxf>
    <dxf>
      <font>
        <b val="0"/>
        <i val="0"/>
        <strike val="0"/>
        <condense val="0"/>
        <extend val="0"/>
        <outline val="0"/>
        <shadow val="0"/>
        <u val="none"/>
        <vertAlign val="baseline"/>
        <sz val="11"/>
        <color theme="0"/>
        <name val="メイリオ"/>
        <family val="2"/>
        <charset val="128"/>
        <scheme val="none"/>
      </font>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rgb="FF000000"/>
          <bgColor rgb="FFFFFFFF"/>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dxf>
    <dxf>
      <fill>
        <patternFill patternType="none">
          <fgColor rgb="FF000000"/>
          <bgColor rgb="FFFFFFFF"/>
        </patternFill>
      </fill>
    </dxf>
    <dxf>
      <font>
        <b/>
        <i val="0"/>
        <strike val="0"/>
        <condense val="0"/>
        <extend val="0"/>
        <outline val="0"/>
        <shadow val="0"/>
        <u val="none"/>
        <vertAlign val="baseline"/>
        <sz val="11"/>
        <color theme="0"/>
        <name val="メイリオ"/>
        <family val="2"/>
        <charset val="128"/>
        <scheme val="none"/>
      </font>
      <fill>
        <patternFill patternType="solid">
          <fgColor theme="4"/>
          <bgColor theme="4"/>
        </patternFill>
      </fill>
    </dxf>
    <dxf>
      <fill>
        <patternFill patternType="none">
          <fgColor indexed="64"/>
          <bgColor indexed="65"/>
        </patternFill>
      </fill>
    </dxf>
    <dxf>
      <fill>
        <patternFill patternType="none">
          <fgColor rgb="FF000000"/>
          <bgColor rgb="FFFFFFFF"/>
        </patternFill>
      </fill>
    </dxf>
    <dxf>
      <fill>
        <patternFill patternType="none">
          <fgColor indexed="64"/>
          <bgColor indexed="65"/>
        </patternFill>
      </fill>
    </dxf>
    <dxf>
      <fill>
        <patternFill patternType="none">
          <fgColor indexed="64"/>
          <bgColor auto="1"/>
        </patternFill>
      </fill>
    </dxf>
    <dxf>
      <fill>
        <patternFill patternType="none">
          <fgColor rgb="FF000000"/>
          <bgColor auto="1"/>
        </patternFill>
      </fill>
    </dxf>
    <dxf>
      <font>
        <strike val="0"/>
        <outline val="0"/>
        <shadow val="0"/>
        <u val="none"/>
        <vertAlign val="baseline"/>
        <sz val="11"/>
        <color theme="0"/>
      </font>
      <fill>
        <patternFill patternType="none">
          <fgColor indexed="64"/>
          <bgColor auto="1"/>
        </patternFill>
      </fill>
    </dxf>
    <dxf>
      <border outline="0">
        <bottom style="thin">
          <color theme="4" tint="0.39997558519241921"/>
        </bottom>
      </border>
    </dxf>
    <dxf>
      <border outline="0">
        <top style="thin">
          <color indexed="64"/>
        </top>
      </border>
    </dxf>
    <dxf>
      <font>
        <b val="0"/>
        <i val="0"/>
        <strike val="0"/>
        <condense val="0"/>
        <extend val="0"/>
        <outline val="0"/>
        <shadow val="0"/>
        <u val="none"/>
        <vertAlign val="baseline"/>
        <sz val="11"/>
        <color auto="1"/>
        <name val="メイリオ"/>
        <family val="2"/>
        <charset val="128"/>
        <scheme val="none"/>
      </font>
      <fill>
        <patternFill patternType="solid">
          <fgColor indexed="64"/>
          <bgColor theme="9" tint="0.79998168889431442"/>
        </patternFill>
      </fill>
      <alignment horizontal="general" vertical="top" textRotation="0" wrapText="0" indent="0" justifyLastLine="0" shrinkToFit="0" readingOrder="0"/>
    </dxf>
    <dxf>
      <font>
        <b val="0"/>
        <i val="0"/>
        <strike val="0"/>
        <condense val="0"/>
        <extend val="0"/>
        <outline val="0"/>
        <shadow val="0"/>
        <u val="none"/>
        <vertAlign val="baseline"/>
        <sz val="11"/>
        <color theme="0"/>
        <name val="メイリオ"/>
        <family val="2"/>
        <charset val="128"/>
        <scheme val="none"/>
      </font>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1"/>
        <color theme="0"/>
        <name val="メイリオ"/>
        <family val="2"/>
        <charset val="128"/>
        <scheme val="none"/>
      </font>
      <fill>
        <patternFill patternType="solid">
          <fgColor theme="4"/>
          <bgColor theme="4"/>
        </patternFill>
      </fill>
      <alignment horizontal="general" vertical="center"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メイリオ"/>
        <family val="2"/>
        <charset val="128"/>
        <scheme val="none"/>
      </font>
      <fill>
        <patternFill patternType="solid">
          <fgColor theme="4"/>
          <bgColor theme="4"/>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ont>
        <strike val="0"/>
        <outline val="0"/>
        <shadow val="0"/>
        <u val="none"/>
        <vertAlign val="baseline"/>
        <sz val="11"/>
        <color theme="0"/>
      </font>
      <fill>
        <patternFill patternType="none">
          <fgColor indexed="64"/>
          <bgColor auto="1"/>
        </patternFill>
      </fill>
    </dxf>
    <dxf>
      <fill>
        <patternFill>
          <bgColor rgb="FFFF0000"/>
        </patternFill>
      </fill>
    </dxf>
    <dxf>
      <fill>
        <patternFill>
          <fgColor auto="1"/>
          <bgColor theme="3" tint="0.59996337778862885"/>
        </patternFill>
      </fill>
    </dxf>
    <dxf>
      <font>
        <color theme="0"/>
      </font>
      <fill>
        <patternFill>
          <bgColor rgb="FFFF5050"/>
        </patternFill>
      </fill>
    </dxf>
    <dxf>
      <fill>
        <patternFill>
          <fgColor auto="1"/>
          <bgColor theme="3" tint="0.59996337778862885"/>
        </patternFill>
      </fill>
    </dxf>
    <dxf>
      <fill>
        <patternFill>
          <fgColor auto="1"/>
          <bgColor theme="3" tint="0.59996337778862885"/>
        </patternFill>
      </fill>
    </dxf>
    <dxf>
      <fill>
        <patternFill>
          <fgColor auto="1"/>
          <bgColor theme="3" tint="0.59996337778862885"/>
        </patternFill>
      </fill>
    </dxf>
    <dxf>
      <font>
        <color theme="0"/>
      </font>
      <fill>
        <patternFill>
          <bgColor rgb="FFFF5050"/>
        </patternFill>
      </fill>
    </dxf>
    <dxf>
      <font>
        <color theme="0"/>
      </font>
      <fill>
        <patternFill>
          <bgColor rgb="FFFF5050"/>
        </patternFill>
      </fill>
    </dxf>
    <dxf>
      <fill>
        <patternFill>
          <bgColor rgb="FFFF0000"/>
        </patternFill>
      </fill>
    </dxf>
    <dxf>
      <fill>
        <patternFill>
          <fgColor auto="1"/>
          <bgColor theme="3" tint="0.59996337778862885"/>
        </patternFill>
      </fill>
    </dxf>
    <dxf>
      <font>
        <color theme="0"/>
      </font>
      <fill>
        <patternFill>
          <bgColor rgb="FFFF5050"/>
        </patternFill>
      </fill>
    </dxf>
    <dxf>
      <fill>
        <patternFill>
          <fgColor auto="1"/>
          <bgColor theme="3" tint="0.59996337778862885"/>
        </patternFill>
      </fill>
    </dxf>
    <dxf>
      <font>
        <color theme="0"/>
      </font>
      <fill>
        <patternFill>
          <bgColor rgb="FFFF5050"/>
        </patternFill>
      </fill>
    </dxf>
    <dxf>
      <font>
        <color theme="0"/>
      </font>
      <fill>
        <patternFill>
          <bgColor rgb="FFFF5050"/>
        </patternFill>
      </fill>
    </dxf>
    <dxf>
      <font>
        <color theme="0"/>
      </font>
      <fill>
        <patternFill>
          <bgColor rgb="FFFF5050"/>
        </patternFill>
      </fill>
    </dxf>
    <dxf>
      <fill>
        <patternFill>
          <fgColor auto="1"/>
          <bgColor theme="3" tint="0.59996337778862885"/>
        </patternFill>
      </fill>
    </dxf>
    <dxf>
      <font>
        <color theme="0"/>
      </font>
      <fill>
        <patternFill>
          <bgColor rgb="FFFF5050"/>
        </patternFill>
      </fill>
    </dxf>
    <dxf>
      <font>
        <color theme="0"/>
      </font>
      <fill>
        <patternFill>
          <bgColor rgb="FFFF5050"/>
        </patternFill>
      </fill>
    </dxf>
    <dxf>
      <fill>
        <patternFill>
          <fgColor auto="1"/>
          <bgColor theme="3" tint="0.59996337778862885"/>
        </patternFill>
      </fill>
    </dxf>
    <dxf>
      <font>
        <color theme="0"/>
      </font>
      <fill>
        <patternFill>
          <bgColor rgb="FFFF5050"/>
        </patternFill>
      </fill>
    </dxf>
    <dxf>
      <font>
        <color theme="0"/>
      </font>
      <fill>
        <patternFill>
          <bgColor rgb="FFFF5050"/>
        </patternFill>
      </fill>
    </dxf>
    <dxf>
      <fill>
        <patternFill>
          <fgColor indexed="64"/>
          <bgColor rgb="FF418AB3"/>
        </patternFill>
      </fill>
    </dxf>
  </dxfs>
  <tableStyles count="0" defaultTableStyle="TableStyleMedium2" defaultPivotStyle="PivotStyleLight16"/>
  <colors>
    <mruColors>
      <color rgb="FF99FFCC"/>
      <color rgb="FF418AB3"/>
      <color rgb="FFFF5050"/>
      <color rgb="FFCCFFCC"/>
      <color rgb="FFFF7C8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1428397</xdr:colOff>
      <xdr:row>1</xdr:row>
      <xdr:rowOff>93839</xdr:rowOff>
    </xdr:from>
    <xdr:to>
      <xdr:col>3</xdr:col>
      <xdr:colOff>4155722</xdr:colOff>
      <xdr:row>4</xdr:row>
      <xdr:rowOff>14111</xdr:rowOff>
    </xdr:to>
    <xdr:sp macro="" textlink="">
      <xdr:nvSpPr>
        <xdr:cNvPr id="2" name="吹き出し: 角を丸めた四角形 1">
          <a:extLst>
            <a:ext uri="{FF2B5EF4-FFF2-40B4-BE49-F238E27FC236}">
              <a16:creationId xmlns:a16="http://schemas.microsoft.com/office/drawing/2014/main" id="{31664204-0DC4-C82C-E205-85412F625BAE}"/>
            </a:ext>
          </a:extLst>
        </xdr:cNvPr>
        <xdr:cNvSpPr/>
      </xdr:nvSpPr>
      <xdr:spPr>
        <a:xfrm>
          <a:off x="10261953" y="319617"/>
          <a:ext cx="2727325" cy="738716"/>
        </a:xfrm>
        <a:prstGeom prst="wedgeRoundRectCallout">
          <a:avLst>
            <a:gd name="adj1" fmla="val -45440"/>
            <a:gd name="adj2" fmla="val 97505"/>
            <a:gd name="adj3" fmla="val 16667"/>
          </a:avLst>
        </a:prstGeom>
        <a:solidFill>
          <a:schemeClr val="accent1">
            <a:lumMod val="40000"/>
            <a:lumOff val="60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100" b="1"/>
            <a:t>※</a:t>
          </a:r>
          <a:r>
            <a:rPr kumimoji="1" lang="ja-JP" altLang="en-US" sz="1100" b="1"/>
            <a:t>新規と同時に作業注文がある場合は</a:t>
          </a:r>
        </a:p>
        <a:p>
          <a:pPr algn="l"/>
          <a:r>
            <a:rPr kumimoji="1" lang="ja-JP" altLang="en-US" sz="1100" b="1"/>
            <a:t>　</a:t>
          </a:r>
          <a:r>
            <a:rPr kumimoji="1" lang="ja-JP" altLang="en-US" sz="1400" b="1"/>
            <a:t>“</a:t>
          </a:r>
          <a:r>
            <a:rPr kumimoji="1" lang="ja-JP" altLang="en-US" sz="1400" b="1">
              <a:solidFill>
                <a:srgbClr val="FF0000"/>
              </a:solidFill>
            </a:rPr>
            <a:t>新規</a:t>
          </a:r>
          <a:r>
            <a:rPr kumimoji="1" lang="ja-JP" altLang="en-US" sz="1400" b="1"/>
            <a:t>”</a:t>
          </a:r>
          <a:r>
            <a:rPr kumimoji="1" lang="ja-JP" altLang="en-US" sz="1100" b="1"/>
            <a:t>を選択ください。</a:t>
          </a:r>
        </a:p>
      </xdr:txBody>
    </xdr:sp>
    <xdr:clientData/>
  </xdr:twoCellAnchor>
  <xdr:twoCellAnchor>
    <xdr:from>
      <xdr:col>3</xdr:col>
      <xdr:colOff>1435453</xdr:colOff>
      <xdr:row>1</xdr:row>
      <xdr:rowOff>93839</xdr:rowOff>
    </xdr:from>
    <xdr:to>
      <xdr:col>3</xdr:col>
      <xdr:colOff>4162778</xdr:colOff>
      <xdr:row>4</xdr:row>
      <xdr:rowOff>14111</xdr:rowOff>
    </xdr:to>
    <xdr:sp macro="" textlink="">
      <xdr:nvSpPr>
        <xdr:cNvPr id="3" name="吹き出し: 角を丸めた四角形 2">
          <a:extLst>
            <a:ext uri="{FF2B5EF4-FFF2-40B4-BE49-F238E27FC236}">
              <a16:creationId xmlns:a16="http://schemas.microsoft.com/office/drawing/2014/main" id="{B379A116-D5EC-4711-B989-A993E5FF68D3}"/>
            </a:ext>
          </a:extLst>
        </xdr:cNvPr>
        <xdr:cNvSpPr/>
      </xdr:nvSpPr>
      <xdr:spPr>
        <a:xfrm>
          <a:off x="10261953" y="319617"/>
          <a:ext cx="2727325" cy="738716"/>
        </a:xfrm>
        <a:prstGeom prst="wedgeRoundRectCallout">
          <a:avLst>
            <a:gd name="adj1" fmla="val -45440"/>
            <a:gd name="adj2" fmla="val 97505"/>
            <a:gd name="adj3" fmla="val 16667"/>
          </a:avLst>
        </a:prstGeom>
        <a:solidFill>
          <a:schemeClr val="accent1">
            <a:lumMod val="40000"/>
            <a:lumOff val="60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100" b="1"/>
            <a:t>※</a:t>
          </a:r>
          <a:r>
            <a:rPr kumimoji="1" lang="ja-JP" altLang="en-US" sz="1100" b="1"/>
            <a:t>新規と同時に作業注文がある場合は</a:t>
          </a:r>
        </a:p>
        <a:p>
          <a:pPr algn="l"/>
          <a:r>
            <a:rPr kumimoji="1" lang="ja-JP" altLang="en-US" sz="1100" b="1"/>
            <a:t>　</a:t>
          </a:r>
          <a:r>
            <a:rPr kumimoji="1" lang="ja-JP" altLang="en-US" sz="1400" b="1"/>
            <a:t>“</a:t>
          </a:r>
          <a:r>
            <a:rPr kumimoji="1" lang="ja-JP" altLang="en-US" sz="1400" b="1">
              <a:solidFill>
                <a:srgbClr val="FF0000"/>
              </a:solidFill>
            </a:rPr>
            <a:t>新規</a:t>
          </a:r>
          <a:r>
            <a:rPr kumimoji="1" lang="ja-JP" altLang="en-US" sz="1400" b="1"/>
            <a:t>”</a:t>
          </a:r>
          <a:r>
            <a:rPr kumimoji="1" lang="ja-JP" altLang="en-US" sz="1100" b="1"/>
            <a:t>を選択ください。</a:t>
          </a:r>
        </a:p>
      </xdr:txBody>
    </xdr:sp>
    <xdr:clientData/>
  </xdr:twoCellAnchor>
  <xdr:twoCellAnchor>
    <xdr:from>
      <xdr:col>2</xdr:col>
      <xdr:colOff>5034915</xdr:colOff>
      <xdr:row>36</xdr:row>
      <xdr:rowOff>114300</xdr:rowOff>
    </xdr:from>
    <xdr:to>
      <xdr:col>3</xdr:col>
      <xdr:colOff>4625340</xdr:colOff>
      <xdr:row>40</xdr:row>
      <xdr:rowOff>57150</xdr:rowOff>
    </xdr:to>
    <xdr:sp macro="" textlink="">
      <xdr:nvSpPr>
        <xdr:cNvPr id="5" name="吹き出し: 角を丸めた四角形 3">
          <a:extLst>
            <a:ext uri="{FF2B5EF4-FFF2-40B4-BE49-F238E27FC236}">
              <a16:creationId xmlns:a16="http://schemas.microsoft.com/office/drawing/2014/main" id="{75347095-DDAA-E740-B6D6-7367EB6B37A5}"/>
            </a:ext>
            <a:ext uri="{147F2762-F138-4A5C-976F-8EAC2B608ADB}">
              <a16:predDERef xmlns:a16="http://schemas.microsoft.com/office/drawing/2014/main" pred="{81FE00C2-ECA6-42BE-96F8-5E2679F45D60}"/>
            </a:ext>
          </a:extLst>
        </xdr:cNvPr>
        <xdr:cNvSpPr/>
      </xdr:nvSpPr>
      <xdr:spPr>
        <a:xfrm>
          <a:off x="8629015" y="14573250"/>
          <a:ext cx="4784725" cy="889000"/>
        </a:xfrm>
        <a:prstGeom prst="wedgeRoundRectCallout">
          <a:avLst>
            <a:gd name="adj1" fmla="val -63032"/>
            <a:gd name="adj2" fmla="val -53662"/>
            <a:gd name="adj3" fmla="val 16667"/>
          </a:avLst>
        </a:prstGeom>
        <a:solidFill>
          <a:schemeClr val="accent1">
            <a:lumMod val="40000"/>
            <a:lumOff val="60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en-US" altLang="ja-JP" sz="1100" b="1"/>
            <a:t>※</a:t>
          </a:r>
          <a:r>
            <a:rPr kumimoji="1" lang="ja-JP" altLang="en-US" sz="1100" b="1"/>
            <a:t>「前回申請内容から変更なし」を選択いただいた場合、</a:t>
          </a:r>
          <a:endParaRPr kumimoji="1" lang="en-US" altLang="ja-JP" sz="1100" b="1"/>
        </a:p>
        <a:p>
          <a:pPr algn="l"/>
          <a:r>
            <a:rPr kumimoji="1" lang="ja-JP" altLang="en-US" sz="1100" b="1"/>
            <a:t>　弊社で登録されている前回の商流に従って処理をさせていただきます。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780097</xdr:colOff>
      <xdr:row>67</xdr:row>
      <xdr:rowOff>95250</xdr:rowOff>
    </xdr:from>
    <xdr:to>
      <xdr:col>3</xdr:col>
      <xdr:colOff>4634865</xdr:colOff>
      <xdr:row>70</xdr:row>
      <xdr:rowOff>134938</xdr:rowOff>
    </xdr:to>
    <xdr:sp macro="" textlink="">
      <xdr:nvSpPr>
        <xdr:cNvPr id="2" name="吹き出し: 角を丸めた四角形 1">
          <a:extLst>
            <a:ext uri="{FF2B5EF4-FFF2-40B4-BE49-F238E27FC236}">
              <a16:creationId xmlns:a16="http://schemas.microsoft.com/office/drawing/2014/main" id="{F81CEB76-1628-B630-88A9-0C7F72DE4710}"/>
            </a:ext>
          </a:extLst>
        </xdr:cNvPr>
        <xdr:cNvSpPr/>
      </xdr:nvSpPr>
      <xdr:spPr>
        <a:xfrm>
          <a:off x="9604057" y="18200370"/>
          <a:ext cx="3854768" cy="748348"/>
        </a:xfrm>
        <a:prstGeom prst="wedgeRoundRectCallout">
          <a:avLst>
            <a:gd name="adj1" fmla="val -43130"/>
            <a:gd name="adj2" fmla="val 105658"/>
            <a:gd name="adj3" fmla="val 16667"/>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rPr>
            <a:t>MOTEX</a:t>
          </a:r>
          <a:r>
            <a:rPr kumimoji="1" lang="ja-JP" altLang="en-US" sz="1200" b="1">
              <a:solidFill>
                <a:sysClr val="windowText" lastClr="000000"/>
              </a:solidFill>
            </a:rPr>
            <a:t>より</a:t>
          </a:r>
          <a:r>
            <a:rPr kumimoji="1" lang="ja-JP" altLang="en-US" sz="1200" b="1">
              <a:solidFill>
                <a:schemeClr val="dk1"/>
              </a:solidFill>
              <a:latin typeface="+mn-lt"/>
              <a:ea typeface="+mn-ea"/>
              <a:cs typeface="+mn-cs"/>
            </a:rPr>
            <a:t>ディストリビューター</a:t>
          </a:r>
          <a:r>
            <a:rPr kumimoji="1" lang="ja-JP" altLang="en-US" sz="1200" b="1">
              <a:solidFill>
                <a:sysClr val="windowText" lastClr="000000"/>
              </a:solidFill>
            </a:rPr>
            <a:t>様に案内している見積番号をご記載ください。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1DF41C9-25CD-1E43-9ADE-93FACA8D7714}" name="テーブル11" displayName="テーブル11" ref="A1:CC3" totalsRowShown="0" headerRowDxfId="705">
  <tableColumns count="81">
    <tableColumn id="1" xr3:uid="{446A5614-923D-B84E-8FA0-71932E2B6ECE}" name="お申し込み商品">
      <calculatedColumnFormula>'LANSCOPE 申請書'!C5&amp;""</calculatedColumnFormula>
    </tableColumn>
    <tableColumn id="2" xr3:uid="{C87919B9-D0DD-2242-B6E3-EE9BDC438FDC}" name="お申し込み区分">
      <calculatedColumnFormula>'LANSCOPE 申請書'!C6&amp;""</calculatedColumnFormula>
    </tableColumn>
    <tableColumn id="3" xr3:uid="{4E463B95-CF65-D245-95A6-F13D1AF78056}" name="お客さまID">
      <calculatedColumnFormula>'LANSCOPE 申請書'!C7&amp;""</calculatedColumnFormula>
    </tableColumn>
    <tableColumn id="4" xr3:uid="{0A45AD19-C80D-4D4B-9491-2BC212C7E503}" name="環境引き継ぎ元のID">
      <calculatedColumnFormula>'LANSCOPE 申請書'!C8&amp;""</calculatedColumnFormula>
    </tableColumn>
    <tableColumn id="5" xr3:uid="{639881F5-CEEB-4647-ACE2-12A4C64F00D8}" name="ライセンスキー">
      <calculatedColumnFormula>'LANSCOPE 申請書'!C9&amp;""</calculatedColumnFormula>
    </tableColumn>
    <tableColumn id="6" xr3:uid="{EEAD1E16-BACD-A849-AA9E-DC382CFA46AF}" name="契約年数（年単位で指定ください）">
      <calculatedColumnFormula>'LANSCOPE 申請書'!C10&amp;""</calculatedColumnFormula>
    </tableColumn>
    <tableColumn id="7" xr3:uid="{013C0562-2EA6-F54D-A0DB-ECF70C08CB98}" name="列1">
      <calculatedColumnFormula>'LANSCOPE 申請書'!C20&amp;""</calculatedColumnFormula>
    </tableColumn>
    <tableColumn id="8" xr3:uid="{71FC233F-9B14-4440-80E0-9A1BA45D526F}" name="(2)エンドユーザー様情報　※新規申込の場合のみ">
      <calculatedColumnFormula>'LANSCOPE 申請書'!C21&amp;""</calculatedColumnFormula>
    </tableColumn>
    <tableColumn id="9" xr3:uid="{1F50F34D-B6B4-8F4E-B3AF-5115EADFA867}" name="EU会社名">
      <calculatedColumnFormula>'LANSCOPE 申請書'!C22&amp;""</calculatedColumnFormula>
    </tableColumn>
    <tableColumn id="10" xr3:uid="{62A0D199-2516-5047-A2F1-BE4F03612DC9}" name="EU会社URL">
      <calculatedColumnFormula>'LANSCOPE 申請書'!C23&amp;""</calculatedColumnFormula>
    </tableColumn>
    <tableColumn id="11" xr3:uid="{58AA53CA-4EEC-B04A-8FE9-A0C75B9D7B6C}" name="EU部署名">
      <calculatedColumnFormula>'LANSCOPE 申請書'!C24&amp;""</calculatedColumnFormula>
    </tableColumn>
    <tableColumn id="12" xr3:uid="{580C5FEC-3D1B-3444-BB97-A50A2EDECFE5}" name="EU役職">
      <calculatedColumnFormula>'LANSCOPE 申請書'!C25&amp;""</calculatedColumnFormula>
    </tableColumn>
    <tableColumn id="13" xr3:uid="{154F392D-B807-9D49-8786-D7E5B3CE3F7A}" name="EU姓">
      <calculatedColumnFormula>'LANSCOPE 申請書'!C26&amp;""</calculatedColumnFormula>
    </tableColumn>
    <tableColumn id="14" xr3:uid="{05658ADA-AFF0-4A42-B964-35A3762A04ED}" name="EU名">
      <calculatedColumnFormula>'LANSCOPE 申請書'!C27&amp;""</calculatedColumnFormula>
    </tableColumn>
    <tableColumn id="15" xr3:uid="{AB68196C-BBFC-6047-A467-FF839E0DE9D8}" name="EUEmail">
      <calculatedColumnFormula>'LANSCOPE 申請書'!C28&amp;""</calculatedColumnFormula>
    </tableColumn>
    <tableColumn id="16" xr3:uid="{7F1A956F-452C-574A-9723-3A1D67292E87}" name="EU電話番号">
      <calculatedColumnFormula>'LANSCOPE 申請書'!C29&amp;""</calculatedColumnFormula>
    </tableColumn>
    <tableColumn id="17" xr3:uid="{CD4ED893-18E8-1C4B-9AAD-960D193321BE}" name="EU郵便番号">
      <calculatedColumnFormula>'LANSCOPE 申請書'!C30&amp;""</calculatedColumnFormula>
    </tableColumn>
    <tableColumn id="18" xr3:uid="{9F2C1E9C-2DCF-2145-8F06-B1590F4AEC49}" name="EU都道府県">
      <calculatedColumnFormula>'LANSCOPE 申請書'!C31&amp;""</calculatedColumnFormula>
    </tableColumn>
    <tableColumn id="19" xr3:uid="{7DEE9D9B-479E-1743-9D33-344DBC071B55}" name="EU市区郡">
      <calculatedColumnFormula>'LANSCOPE 申請書'!C32&amp;""</calculatedColumnFormula>
    </tableColumn>
    <tableColumn id="20" xr3:uid="{3495E57E-7596-784E-8BB9-4DBF25032F90}" name="EU町名番地">
      <calculatedColumnFormula>'LANSCOPE 申請書'!C33&amp;""</calculatedColumnFormula>
    </tableColumn>
    <tableColumn id="21" xr3:uid="{98EDA1AB-0B11-FE4C-9B57-11A84F682C05}" name="EU英字会社名">
      <calculatedColumnFormula>'LANSCOPE 申請書'!C34&amp;""</calculatedColumnFormula>
    </tableColumn>
    <tableColumn id="22" xr3:uid="{AF1C7988-092C-7840-85E4-0972C93F47F5}" name="EU英字住所">
      <calculatedColumnFormula>'LANSCOPE 申請書'!C35&amp;""</calculatedColumnFormula>
    </tableColumn>
    <tableColumn id="23" xr3:uid="{5832F745-D705-8F47-8B89-7BC77EEF7518}" name="EU英字役職">
      <calculatedColumnFormula>'LANSCOPE 申請書'!C36&amp;""</calculatedColumnFormula>
    </tableColumn>
    <tableColumn id="24" xr3:uid="{E5CDF2ED-2A97-F542-BC55-E371E7A9B2C6}" name="EU英字姓">
      <calculatedColumnFormula>'LANSCOPE 申請書'!C37&amp;""</calculatedColumnFormula>
    </tableColumn>
    <tableColumn id="25" xr3:uid="{EE6DCF00-8D92-E844-9139-CF6454DF634D}" name="EU英字名">
      <calculatedColumnFormula>'LANSCOPE 申請書'!C38&amp;""</calculatedColumnFormula>
    </tableColumn>
    <tableColumn id="26" xr3:uid="{A5A326D1-9162-AE41-9E44-F7FF63C45F4A}" name="列2">
      <calculatedColumnFormula>'LANSCOPE 申請書'!C50&amp;""</calculatedColumnFormula>
    </tableColumn>
    <tableColumn id="76" xr3:uid="{DE133C6C-6675-4515-B653-597EFC60C4C2}" name="物理納品先"/>
    <tableColumn id="77" xr3:uid="{C92D82B2-CC48-41AA-95AD-D5168E7F1B59}" name="物理納品先 会社名"/>
    <tableColumn id="78" xr3:uid="{D06620E2-F11F-43C2-A2A5-0C84607571DB}" name="物理納品先 部署名"/>
    <tableColumn id="79" xr3:uid="{10A81DE5-F368-48DF-A854-16DE43F53502}" name="物理納品先 姓"/>
    <tableColumn id="80" xr3:uid="{59B577E5-0120-423A-B82E-1FDF1736F4D1}" name="物理納品先 名"/>
    <tableColumn id="81" xr3:uid="{E648D5A4-EA87-489F-99DF-46B4315F50BE}" name="物理納品先 Eメールアドレス"/>
    <tableColumn id="82" xr3:uid="{FBAE4A7F-A764-4947-95C8-B5469AF42FBD}" name="物理納品先 電話番号"/>
    <tableColumn id="83" xr3:uid="{28816BBE-E585-4513-A71E-E09C57269773}" name="物理納品先 郵便番号"/>
    <tableColumn id="74" xr3:uid="{ADE2A64E-8497-4BF4-8956-2A6A3FD85A33}" name="物理納品先 都道府県"/>
    <tableColumn id="75" xr3:uid="{ADA08EB7-BE92-41D4-8040-A79AB985CDC5}" name="物理納品先 市区郡"/>
    <tableColumn id="73" xr3:uid="{E9DA810E-FBCB-4904-8892-1ED90C5FB25A}" name="物理納品先 町名番地"/>
    <tableColumn id="72" xr3:uid="{4424BFC1-860E-49D0-B226-1380BE8905C7}" name="Web登録番号"/>
    <tableColumn id="27" xr3:uid="{89C1B7C9-F883-F34E-A909-C9E4B7708ACA}" name="(3)利用規約など">
      <calculatedColumnFormula>'LANSCOPE 申請書'!C51&amp;""</calculatedColumnFormula>
    </tableColumn>
    <tableColumn id="28" xr3:uid="{BB9BFFDD-124B-3F45-89D5-F9D0438DBF0E}" name="利用規約・個人情報管理への同意">
      <calculatedColumnFormula>'LANSCOPE 申請書'!C52&amp;""</calculatedColumnFormula>
    </tableColumn>
    <tableColumn id="29" xr3:uid="{78A134A0-8B4E-724C-BA2D-233DA48B4717}" name="利用規約">
      <calculatedColumnFormula>'LANSCOPE 申請書'!C53&amp;""</calculatedColumnFormula>
    </tableColumn>
    <tableColumn id="30" xr3:uid="{13DD4E58-A6E1-FD4A-A508-4E7DAA719475}" name="個人情報の取り扱い">
      <calculatedColumnFormula>'LANSCOPE 申請書'!C54&amp;""</calculatedColumnFormula>
    </tableColumn>
    <tableColumn id="31" xr3:uid="{7BF4299B-28B5-A14A-B829-63896626A0E3}" name="列3">
      <calculatedColumnFormula>'LANSCOPE 申請書'!C60&amp;""</calculatedColumnFormula>
    </tableColumn>
    <tableColumn id="32" xr3:uid="{2005CEAA-1A1F-CE4C-912B-1CA6CDE72DE9}" name="(4)商流情報">
      <calculatedColumnFormula>'LANSCOPE 申請書'!C61&amp;""</calculatedColumnFormula>
    </tableColumn>
    <tableColumn id="33" xr3:uid="{C6E2F9B6-0FA1-3A40-8D1A-4B32919D615A}" name="列4">
      <calculatedColumnFormula>'LANSCOPE 申請書'!C62&amp;""</calculatedColumnFormula>
    </tableColumn>
    <tableColumn id="34" xr3:uid="{266A348A-A68C-E949-B6CE-CCE884123D1E}" name="(4-1) E/U窓口パートナーさま情報">
      <calculatedColumnFormula>'LANSCOPE 申請書'!C63&amp;""</calculatedColumnFormula>
    </tableColumn>
    <tableColumn id="35" xr3:uid="{D3F4D616-060C-0840-A129-312DCE1E45D7}" name="L3会社名">
      <calculatedColumnFormula>'LANSCOPE 申請書'!C64&amp;""</calculatedColumnFormula>
    </tableColumn>
    <tableColumn id="36" xr3:uid="{9EE62737-69D7-F642-A1ED-E2407CDA0743}" name="L3部署名">
      <calculatedColumnFormula>'LANSCOPE 申請書'!C65&amp;""</calculatedColumnFormula>
    </tableColumn>
    <tableColumn id="37" xr3:uid="{110BF70A-BE83-1646-809C-4BFCBBB2CB4E}" name="L3姓">
      <calculatedColumnFormula>'LANSCOPE 申請書'!C66&amp;""</calculatedColumnFormula>
    </tableColumn>
    <tableColumn id="38" xr3:uid="{7F8AB385-A8DE-664F-9A71-D3F21EB21BD3}" name="L3名">
      <calculatedColumnFormula>'LANSCOPE 申請書'!C67&amp;""</calculatedColumnFormula>
    </tableColumn>
    <tableColumn id="39" xr3:uid="{7F252A61-BBE4-AE49-91BD-62E12A640406}" name="L3姓（かな）">
      <calculatedColumnFormula>'LANSCOPE 申請書'!C68&amp;""</calculatedColumnFormula>
    </tableColumn>
    <tableColumn id="40" xr3:uid="{E75BD884-48E7-4D47-ABC3-355BD84A6CE8}" name="L3名（かな）">
      <calculatedColumnFormula>'LANSCOPE 申請書'!C69&amp;""</calculatedColumnFormula>
    </tableColumn>
    <tableColumn id="41" xr3:uid="{1F6465E3-E91D-CB4C-8216-503B64491DB6}" name="L3Email">
      <calculatedColumnFormula>'LANSCOPE 申請書'!C70&amp;""</calculatedColumnFormula>
    </tableColumn>
    <tableColumn id="42" xr3:uid="{559D12C9-EA77-D44A-B304-D033B3B04703}" name="L3電話番号">
      <calculatedColumnFormula>'LANSCOPE 申請書'!C71&amp;""</calculatedColumnFormula>
    </tableColumn>
    <tableColumn id="43" xr3:uid="{E33CC8E3-3043-2447-96A2-AC090654E384}" name="L3郵便番号">
      <calculatedColumnFormula>'LANSCOPE 申請書'!C72&amp;""</calculatedColumnFormula>
    </tableColumn>
    <tableColumn id="44" xr3:uid="{B10265A1-3140-3945-856A-B6531F54D511}" name="L3都道府県">
      <calculatedColumnFormula>'LANSCOPE 申請書'!C73&amp;""</calculatedColumnFormula>
    </tableColumn>
    <tableColumn id="45" xr3:uid="{7AD9E37D-803F-1748-B8AD-C4BB19CA601B}" name="L3市区郡">
      <calculatedColumnFormula>'LANSCOPE 申請書'!C74&amp;""</calculatedColumnFormula>
    </tableColumn>
    <tableColumn id="46" xr3:uid="{FC61BEE3-9292-AF47-806C-B87A3B1F3EB5}" name="L3町名番地">
      <calculatedColumnFormula>'LANSCOPE 申請書'!C75&amp;""</calculatedColumnFormula>
    </tableColumn>
    <tableColumn id="47" xr3:uid="{A0A484DE-A283-484D-B47D-64A3757F2EAC}" name="(4-2)二次販売パートナーさま情報（更新案内送付先）">
      <calculatedColumnFormula>'LANSCOPE 申請書'!C80&amp;""</calculatedColumnFormula>
    </tableColumn>
    <tableColumn id="48" xr3:uid="{B4F843C2-F175-674D-AE45-0E887A77481A}" name="L2会社名">
      <calculatedColumnFormula>'LANSCOPE 申請書'!C81&amp;""</calculatedColumnFormula>
    </tableColumn>
    <tableColumn id="49" xr3:uid="{02056E8A-9405-4945-A6EB-9AD2682EFA56}" name="L2部署名">
      <calculatedColumnFormula>'LANSCOPE 申請書'!C82&amp;""</calculatedColumnFormula>
    </tableColumn>
    <tableColumn id="50" xr3:uid="{B9D7DD52-0EAD-C945-8A97-5CCFCC864576}" name="L2姓">
      <calculatedColumnFormula>'LANSCOPE 申請書'!C83&amp;""</calculatedColumnFormula>
    </tableColumn>
    <tableColumn id="51" xr3:uid="{2BBF8642-9C04-3648-A3D9-4A03D80D144C}" name="L2名">
      <calculatedColumnFormula>'LANSCOPE 申請書'!C84&amp;""</calculatedColumnFormula>
    </tableColumn>
    <tableColumn id="52" xr3:uid="{C8A91503-8277-8E41-8AFD-A7D28170A279}" name="L2Email">
      <calculatedColumnFormula>'LANSCOPE 申請書'!C85&amp;""</calculatedColumnFormula>
    </tableColumn>
    <tableColumn id="53" xr3:uid="{1D684561-1648-824C-B03F-771044C06E25}" name="L2電話番号">
      <calculatedColumnFormula>'LANSCOPE 申請書'!#REF!&amp;""</calculatedColumnFormula>
    </tableColumn>
    <tableColumn id="54" xr3:uid="{BD27D0DA-1D62-964D-971E-275C927109D5}" name="L2郵便番号">
      <calculatedColumnFormula>'LANSCOPE 申請書'!C86&amp;""</calculatedColumnFormula>
    </tableColumn>
    <tableColumn id="55" xr3:uid="{D5E93830-C4CB-E843-B154-E94D6D61F3F8}" name="L2都道府県">
      <calculatedColumnFormula>'LANSCOPE 申請書'!C88&amp;""</calculatedColumnFormula>
    </tableColumn>
    <tableColumn id="56" xr3:uid="{0E74796E-D394-DE40-8EAF-A30268197421}" name="L2市区郡">
      <calculatedColumnFormula>'LANSCOPE 申請書'!C89&amp;""</calculatedColumnFormula>
    </tableColumn>
    <tableColumn id="57" xr3:uid="{F16B3198-986A-7841-8EBE-0F90773AEB17}" name="L2町名番地">
      <calculatedColumnFormula>'LANSCOPE 申請書'!C90&amp;""</calculatedColumnFormula>
    </tableColumn>
    <tableColumn id="58" xr3:uid="{DC215F49-8AD7-D14E-800B-944179CA4167}" name="(4-3)ディストリビューター営業担当者さま情報　">
      <calculatedColumnFormula>'LANSCOPE 申請書'!C100&amp;""</calculatedColumnFormula>
    </tableColumn>
    <tableColumn id="59" xr3:uid="{D9763B8E-1C04-5642-8D03-60212BBDB572}" name="L1会社名">
      <calculatedColumnFormula>'LANSCOPE 申請書'!C101&amp;""</calculatedColumnFormula>
    </tableColumn>
    <tableColumn id="60" xr3:uid="{F707E264-D625-1342-B0FE-C84551C12761}" name="L1部署名">
      <calculatedColumnFormula>'LANSCOPE 申請書'!C102&amp;""</calculatedColumnFormula>
    </tableColumn>
    <tableColumn id="61" xr3:uid="{D6BA34FA-02B0-BD47-AF47-06758CC1A192}" name="L1姓">
      <calculatedColumnFormula>'LANSCOPE 申請書'!C103&amp;""</calculatedColumnFormula>
    </tableColumn>
    <tableColumn id="62" xr3:uid="{C70101FF-97CF-9744-9CDB-E594A6CFB5E2}" name="L1名">
      <calculatedColumnFormula>'LANSCOPE 申請書'!C104&amp;""</calculatedColumnFormula>
    </tableColumn>
    <tableColumn id="63" xr3:uid="{A8B4CFB7-CF8B-2B44-8E59-7B833EA31A5A}" name="L1Email">
      <calculatedColumnFormula>'LANSCOPE 申請書'!C105&amp;""</calculatedColumnFormula>
    </tableColumn>
    <tableColumn id="64" xr3:uid="{67E80C40-4225-B443-AAE4-B2E3DD9E9C95}" name="L1電話番号">
      <calculatedColumnFormula>'LANSCOPE 申請書'!C106&amp;""</calculatedColumnFormula>
    </tableColumn>
    <tableColumn id="65" xr3:uid="{BEAE14A8-424D-2947-AC07-0B5552E16766}" name="L1郵便番号">
      <calculatedColumnFormula>'LANSCOPE 申請書'!C107&amp;""</calculatedColumnFormula>
    </tableColumn>
    <tableColumn id="66" xr3:uid="{90CA3C18-486E-C14E-8F94-B830F8F7F6FA}" name="L1都道府県">
      <calculatedColumnFormula>'LANSCOPE 申請書'!C108&amp;""</calculatedColumnFormula>
    </tableColumn>
    <tableColumn id="67" xr3:uid="{E1F6C18F-D23C-D646-A127-F9577C06C997}" name="L1市区郡">
      <calculatedColumnFormula>'LANSCOPE 申請書'!C109&amp;""</calculatedColumnFormula>
    </tableColumn>
    <tableColumn id="68" xr3:uid="{2C344BBA-A6DC-1045-BC0D-28F42D16779F}" name="L1町名番地">
      <calculatedColumnFormula>'LANSCOPE 申請書'!C110&amp;""</calculatedColumnFormula>
    </tableColumn>
    <tableColumn id="70" xr3:uid="{509D4F57-47CB-49E9-B657-4B3B62280E31}" name="見積番号"/>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1E1DDDE-71B5-D244-96A9-4BD675886920}" name="TabTitle" displayName="TabTitle" ref="A81:B129" totalsRowShown="0">
  <autoFilter ref="A81:B129" xr:uid="{51E1DDDE-71B5-D244-96A9-4BD675886920}"/>
  <tableColumns count="2">
    <tableColumn id="1" xr3:uid="{8C442A91-004B-714C-AF3E-F7D00F8B09CD}" name="日本語"/>
    <tableColumn id="2" xr3:uid="{D0C59C00-2A24-7B48-8517-EA6496A21DC5}" name="英語"/>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AE23CA8-E66A-441E-A8C5-6183149D257E}" name="tabProduct9" displayName="tabProduct9" ref="A1:A13" totalsRowShown="0" headerRowDxfId="476" dataDxfId="475">
  <autoFilter ref="A1:A13" xr:uid="{BE068D5E-AC9C-9040-9DD9-49CD1B8B293C}"/>
  <tableColumns count="1">
    <tableColumn id="1" xr3:uid="{4E46296F-0D10-482C-B019-4D7F4E0EA275}" name="選択商品" dataDxfId="47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3D75FBD-5B10-478B-8B89-844C0C48B65F}" name="tabKbn10" displayName="tabKbn10" ref="C1:C5" totalsRowShown="0" headerRowDxfId="473" dataDxfId="472">
  <autoFilter ref="C1:C5" xr:uid="{14A66307-6F35-0241-9166-4EFA37F38A45}"/>
  <tableColumns count="1">
    <tableColumn id="1" xr3:uid="{611F9D9C-BAAF-4D3A-8179-910B7C706380}" name="申込区分" dataDxfId="47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1089FAE-C31A-4735-B6E6-52854DDBBE1A}" name="ex.TabNote" displayName="ex.TabNote" ref="C17:CG45" totalsRowShown="0" headerRowDxfId="470" dataDxfId="469">
  <autoFilter ref="C17:CG45" xr:uid="{E972601C-EB3D-A14A-9AD4-48E8498534E4}"/>
  <tableColumns count="83">
    <tableColumn id="1" xr3:uid="{1046D7E0-D08A-414B-8A6E-2B3D953123EB}" name="Key項目" dataDxfId="468">
      <calculatedColumnFormula>A18&amp;B18</calculatedColumnFormula>
    </tableColumn>
    <tableColumn id="3" xr3:uid="{41ED033B-2CFA-4EFA-A0DD-D2953B395BFF}" name="お客さまID" dataDxfId="467"/>
    <tableColumn id="4" xr3:uid="{D630D8DA-E227-4968-AA8E-508260EF5132}" name="環境引き継ぎ元のID" dataDxfId="466"/>
    <tableColumn id="71" xr3:uid="{DDB3F585-A92F-4E88-870D-35B928FE032D}" name="ライセンスキー"/>
    <tableColumn id="6" xr3:uid="{7B3B62B6-5FE3-4EC6-B18E-3CAE4B81B3C4}" name="契約年数（年単位で指定ください）" dataDxfId="465"/>
    <tableColumn id="74" xr3:uid="{455FC2D3-6944-4011-A7E8-20D5E6EC074F}" name="列1"/>
    <tableColumn id="10" xr3:uid="{D2B9E4DA-4A75-4C54-AB1B-050D1326E6C8}" name="(2)エンドユーザー様情報" dataDxfId="464"/>
    <tableColumn id="11" xr3:uid="{337E7EFF-AC32-41D7-9E1D-A66335CC0D58}" name="会社会社名*" dataDxfId="463"/>
    <tableColumn id="12" xr3:uid="{A0FC9D41-9F58-43D7-AA53-1503BBFDEDEA}" name="会社HP URL" dataDxfId="462"/>
    <tableColumn id="79" xr3:uid="{B59C5EE8-81DA-4ABE-BD27-D6C34BA7FFDB}" name="ご担当者さま部署名*"/>
    <tableColumn id="28" xr3:uid="{332B4FE3-4C24-4B7C-B1F5-3541219C9F6D}" name="役職" dataDxfId="461"/>
    <tableColumn id="14" xr3:uid="{C25C6E4D-2BA0-4030-9EDA-6783C60BFE1C}" name="姓*" dataDxfId="460"/>
    <tableColumn id="15" xr3:uid="{DD8F33C1-887D-440E-9B7C-096833D635F8}" name="名*" dataDxfId="459"/>
    <tableColumn id="16" xr3:uid="{2EB6FA21-0CEA-4165-BEE1-A6C2F2A6A2CF}" name="Eメールアドレス*" dataDxfId="458"/>
    <tableColumn id="17" xr3:uid="{5B575A62-CDC9-48A3-BCE2-1AD28A7AF39E}" name="電話番号*" dataDxfId="457"/>
    <tableColumn id="18" xr3:uid="{5322B96B-1711-4114-8A36-2C4622470016}" name="ご住所郵便番号*" dataDxfId="456"/>
    <tableColumn id="19" xr3:uid="{4D990919-03A9-4E8F-B286-2D071F874B06}" name="都道府県*" dataDxfId="455"/>
    <tableColumn id="20" xr3:uid="{E0609E6F-BF22-498D-92DA-2F9466D06481}" name="市区郡*" dataDxfId="454"/>
    <tableColumn id="21" xr3:uid="{CB4E2EDE-FB3D-4A55-9878-DBD492E17F7E}" name="町名番地*" dataDxfId="453"/>
    <tableColumn id="22" xr3:uid="{C2F8E58A-4771-4153-B599-7715DC569EDB}" name="英字表記英字 会社名*" dataDxfId="452"/>
    <tableColumn id="23" xr3:uid="{2FDB91BF-0741-4601-BE62-4116F920B71B}" name="英字 住所*" dataDxfId="451"/>
    <tableColumn id="24" xr3:uid="{73AD83F8-E8C3-42C8-A4AB-514CC0FD7795}" name="英字　役職" dataDxfId="450"/>
    <tableColumn id="25" xr3:uid="{2FAF9623-ACFC-4E06-A818-FBBF6307FD37}" name="英字 姓*" dataDxfId="449"/>
    <tableColumn id="2" xr3:uid="{F7F41CFB-CA11-4E0B-8C19-C84A4AE6AE5B}" name="英字 名*"/>
    <tableColumn id="26" xr3:uid="{44AFF8CF-F842-4ADC-B769-DDFA8523C730}" name="列2" dataDxfId="448"/>
    <tableColumn id="29" xr3:uid="{9C1A850C-0ADF-4B26-AB48-25406811F039}" name="(3)利用規約など" dataDxfId="447"/>
    <tableColumn id="77" xr3:uid="{46B98347-AD67-43F1-8898-D8016F357295}" name="利用規約・個人情報管理への同意"/>
    <tableColumn id="78" xr3:uid="{BA430B3A-BE5D-4E8E-829E-12D3566AC423}" name="利用規約（右URLよりご確認ください。）"/>
    <tableColumn id="30" xr3:uid="{01BD3623-CBD7-4846-A291-8A21E9FC55CC}" name="個人情報の取り扱い" dataDxfId="446"/>
    <tableColumn id="72" xr3:uid="{A3753028-8CB7-4EFD-91DD-8C4A7616A850}" name="列3"/>
    <tableColumn id="32" xr3:uid="{AE0A4A6F-A5B3-4AE2-8C42-249347310917}" name="(4)商流情報" dataDxfId="445"/>
    <tableColumn id="33" xr3:uid="{2554AA17-BB99-40B4-8A2F-A4C719558783}" name="列6" dataDxfId="444"/>
    <tableColumn id="34" xr3:uid="{C35256E9-7B9C-4C9D-8D10-11B6C2CCF3B8}" name="(4-1)エンドユーザー窓口販売パートナーさま情報" dataDxfId="443"/>
    <tableColumn id="35" xr3:uid="{75FC3C91-0028-4354-BF95-F330D7FD5A5F}" name="会社名*" dataDxfId="442"/>
    <tableColumn id="36" xr3:uid="{CF53F168-0D1F-41E0-B846-9F52C2BB7DC1}" name="ご担当者さま名部署名*" dataDxfId="441"/>
    <tableColumn id="37" xr3:uid="{29D78243-A84D-44B8-8BE0-1595282EB30F}" name="姓*4" dataDxfId="440"/>
    <tableColumn id="38" xr3:uid="{7E59C4B7-DBA0-4CD1-8588-C6838696343F}" name="名*5" dataDxfId="439"/>
    <tableColumn id="39" xr3:uid="{E7BBD16A-75C4-4B96-9B3D-2C2789AAE6A0}" name="姓かな" dataDxfId="438"/>
    <tableColumn id="40" xr3:uid="{7FCDE980-6905-4BA7-A11F-C71B02BABE2F}" name="名かな" dataDxfId="437"/>
    <tableColumn id="41" xr3:uid="{1E8E2B55-04C7-46AE-924D-07E418509742}" name="Eメールアドレス*6" dataDxfId="436"/>
    <tableColumn id="42" xr3:uid="{964AA315-E327-4FF2-A396-9630500EB0A2}" name="電話番号*7" dataDxfId="435"/>
    <tableColumn id="43" xr3:uid="{3E33BA41-9B34-417E-8CC2-649FEDC7B3AC}" name="ご住所郵便番号*8" dataDxfId="434"/>
    <tableColumn id="44" xr3:uid="{12C96F82-8901-45A5-9598-EB1A6E9FAD9D}" name="都道府県*9" dataDxfId="433"/>
    <tableColumn id="45" xr3:uid="{0CB18E89-FAEB-492A-89C0-4B2F8947673E}" name="市区郡*10" dataDxfId="432"/>
    <tableColumn id="46" xr3:uid="{9153E819-4A5D-4F59-B548-B666D74C5CE8}" name="町名番地*11" dataDxfId="431"/>
    <tableColumn id="47" xr3:uid="{C9F7DC65-DBA8-4CA5-83D4-833A979BE789}" name="(4-2)二次販売パートナーさま情報" dataDxfId="430"/>
    <tableColumn id="48" xr3:uid="{BAFF18CC-4EDD-4D2A-84A4-13C862ADF3BC}" name="会社名*12" dataDxfId="429"/>
    <tableColumn id="49" xr3:uid="{2489FC8A-0780-45EF-9675-6DC1CF102D56}" name="ご担当者さま名部署名*13" dataDxfId="428"/>
    <tableColumn id="50" xr3:uid="{3C04D100-0D2B-4C00-B4B2-333A6D49FD55}" name="姓*14" dataDxfId="427"/>
    <tableColumn id="51" xr3:uid="{C77DF893-8236-45B1-ACEC-DFB03CE05706}" name="名*15" dataDxfId="426"/>
    <tableColumn id="52" xr3:uid="{AE06D152-071A-4E50-960C-C8423DF416D2}" name="Eメールアドレス*16" dataDxfId="425"/>
    <tableColumn id="53" xr3:uid="{B17CF482-0F61-438B-94AE-6AB6D3E8B7E0}" name="電話番号*17" dataDxfId="424"/>
    <tableColumn id="54" xr3:uid="{1998D612-7048-407A-ADC6-76CFE8C199A5}" name="ご住所郵便番号*18" dataDxfId="423"/>
    <tableColumn id="55" xr3:uid="{7DDFC1DF-93E5-4BF5-8D91-1ACE83BCC89E}" name="都道府県*19" dataDxfId="422"/>
    <tableColumn id="56" xr3:uid="{F1D20729-96E4-40BD-B588-0070A6B5787F}" name="市区郡*20" dataDxfId="421"/>
    <tableColumn id="57" xr3:uid="{7FB52F67-61B2-4797-975B-D50312A73E0A}" name="町名番地*21" dataDxfId="420"/>
    <tableColumn id="58" xr3:uid="{E568B5D0-C927-443C-B006-CD23797E5A8F}" name="(4-3)ディストリビューター営業担当者さま情報　" dataDxfId="419"/>
    <tableColumn id="59" xr3:uid="{216BFDF1-5CB9-4687-9B8E-E560061B0CA7}" name="会社名*22" dataDxfId="418"/>
    <tableColumn id="60" xr3:uid="{E2C75965-B41D-4876-9C6F-31D54DEA43BB}" name="ご担当者さま名部署名*23" dataDxfId="417"/>
    <tableColumn id="61" xr3:uid="{8CC7F3E6-4BD1-4FFB-82DD-DC4C40BE7AFE}" name="姓*24" dataDxfId="416"/>
    <tableColumn id="62" xr3:uid="{7898BC26-C728-48A9-9662-08EF613C01BB}" name="名*25" dataDxfId="415"/>
    <tableColumn id="63" xr3:uid="{D1862FC8-3DE8-4AF5-B916-5D239628FF86}" name="Eメールアドレス*26" dataDxfId="414"/>
    <tableColumn id="64" xr3:uid="{2762354F-8BAF-4C4A-A79E-E92F94A9A26E}" name="電話番号*27" dataDxfId="413"/>
    <tableColumn id="65" xr3:uid="{8DE034C8-2F6C-4F03-B429-6400F5CD1CEC}" name="ご住所郵便番号*28" dataDxfId="412"/>
    <tableColumn id="66" xr3:uid="{6284F48F-0CEB-4893-876A-B0B9764BCCE1}" name="都道府県*29" dataDxfId="411"/>
    <tableColumn id="67" xr3:uid="{726A6F66-54FA-4DA6-9119-5F65E0D3EA3B}" name="市区郡*30" dataDxfId="410"/>
    <tableColumn id="68" xr3:uid="{B53AC4D3-0301-4069-B4B1-58BB0A12042E}" name="町名番地*31" dataDxfId="409"/>
    <tableColumn id="69" xr3:uid="{C952457D-D9A7-4C35-BABD-C3F8D0EF6630}" name="列4" dataDxfId="408"/>
    <tableColumn id="73" xr3:uid="{490675F7-FF20-41F3-B09D-939DF44298EB}" name="(5)納品書送付先ご担当者様情報"/>
    <tableColumn id="75" xr3:uid="{987BD7E4-E0C8-4DD1-A94B-A716870C0C53}" name="会社名*32" dataDxfId="407"/>
    <tableColumn id="76" xr3:uid="{371C898E-6078-487D-AF96-05FE1094216D}" name="ご担当者さま名部署名*33" dataDxfId="406"/>
    <tableColumn id="5" xr3:uid="{6F2B35D1-DE72-45C8-8938-506325871751}" name="姓*34" dataDxfId="405"/>
    <tableColumn id="7" xr3:uid="{33711D7D-5662-4E37-9D29-D9D9D6629C44}" name="名*35" dataDxfId="404"/>
    <tableColumn id="8" xr3:uid="{0083248C-B28F-44A9-92BD-B33BDAE4B79B}" name="Eメールアドレス*36" dataDxfId="403"/>
    <tableColumn id="9" xr3:uid="{3115DD36-E3F9-4359-9FC7-EDA6F08144EF}" name="電話番号*37" dataDxfId="402"/>
    <tableColumn id="13" xr3:uid="{24D6CBE4-166A-43B1-917F-F4F77B45299A}" name="ご住所郵便番号*38" dataDxfId="401"/>
    <tableColumn id="27" xr3:uid="{18269B52-980E-4276-85B2-59C182BF0CF1}" name="都道府県*39" dataDxfId="400"/>
    <tableColumn id="31" xr3:uid="{3488B122-8707-4C20-9BD5-24F270DAE775}" name="市区郡*40" dataDxfId="399"/>
    <tableColumn id="70" xr3:uid="{86B3D5A7-77F3-4E4D-B718-5950879F0184}" name="町名番地*41" dataDxfId="398"/>
    <tableColumn id="80" xr3:uid="{8956DA72-1FB1-46FC-9B49-DB62D93DB7EE}" name="Web登録番号*42" dataDxfId="397"/>
    <tableColumn id="81" xr3:uid="{2381622C-D789-4B06-A153-DD049F9137A8}" name="列5" dataDxfId="396"/>
    <tableColumn id="82" xr3:uid="{213E9C57-3186-4977-9971-F6F81F821F10}" name="(6)ディストリビューター様ご記入欄" dataDxfId="395"/>
    <tableColumn id="83" xr3:uid="{D62FD83F-8E28-4D49-8D7A-165BEEDB2B11}" name="ご注文番号" dataDxfId="39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3A5DAD3-BA7B-450B-BF16-D76F0A4A71F0}" name="テーブル413" displayName="テーブル413" ref="E1:E3" totalsRowShown="0" headerRowDxfId="393">
  <autoFilter ref="E1:E3" xr:uid="{03CD7745-E409-9F4E-97A9-1D2201EE10EA}"/>
  <tableColumns count="1">
    <tableColumn id="1" xr3:uid="{31ED65D5-D929-4731-A9A9-71E09B7526AE}" name="商流区分"/>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F122FDE-3273-4D14-9CBA-DF3A2880ED87}" name="テーブル514" displayName="テーブル514" ref="G1:G2" totalsRowShown="0" headerRowDxfId="392" tableBorderDxfId="391">
  <autoFilter ref="G1:G2" xr:uid="{7F2B18DD-DEA4-8F40-A7B5-94D034FE2148}"/>
  <tableColumns count="1">
    <tableColumn id="1" xr3:uid="{1559383C-A776-4947-BBA4-1D7D1B871E38}" name="利用規約・個人情報管理への同意"/>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62CDB91-39DE-4409-9524-547EDD7EDE7B}" name="ex.TabNote2" displayName="ex.TabNote2" ref="C89:CG115" totalsRowShown="0" headerRowDxfId="390" dataDxfId="389">
  <autoFilter ref="C89:CG115" xr:uid="{862CDB91-39DE-4409-9524-547EDD7EDE7B}"/>
  <tableColumns count="83">
    <tableColumn id="1" xr3:uid="{9C268FC6-281D-47FF-94E4-CE192A36210D}" name="Key項目" dataDxfId="388">
      <calculatedColumnFormula>A88&amp;B88</calculatedColumnFormula>
    </tableColumn>
    <tableColumn id="3" xr3:uid="{9DABAB01-5C15-45CF-BC81-0294AE03D5E2}" name="お客さまID" dataDxfId="387"/>
    <tableColumn id="4" xr3:uid="{6158B86D-A03F-4FEB-8835-C956C5B0A9EC}" name="環境引き継ぎ元のID" dataDxfId="386"/>
    <tableColumn id="71" xr3:uid="{3D543FBD-E6E0-4E00-A555-3C6736A2EC04}" name="ライセンスキー"/>
    <tableColumn id="6" xr3:uid="{0FC068A5-E7DA-4DF7-BE33-7F17A1CF8E52}" name="契約年数（年単位で指定ください）" dataDxfId="385"/>
    <tableColumn id="74" xr3:uid="{42D587EE-0AD9-4D10-8CB4-57BA810E10FF}" name="列1"/>
    <tableColumn id="79" xr3:uid="{FDAA514C-3F56-45C9-A0C9-F321584CB9AF}" name="(2)エンドユーザー様情報"/>
    <tableColumn id="10" xr3:uid="{1FA627D9-9119-4A28-AC14-84A458362E25}" name="会社会社名*" dataDxfId="384"/>
    <tableColumn id="11" xr3:uid="{CEB86706-70BD-49E9-8F15-8717B38A6295}" name="会社HP URL" dataDxfId="383"/>
    <tableColumn id="5" xr3:uid="{29271632-B344-44C2-9CED-6FDD0BBA5BB3}" name="ご担当者さま部署名*"/>
    <tableColumn id="12" xr3:uid="{4B3F25A9-50BD-471C-9566-23EEE3161790}" name="役職" dataDxfId="382"/>
    <tableColumn id="28" xr3:uid="{DFFE5618-F903-457C-8E0D-26608A1779A3}" name="姓*" dataDxfId="381"/>
    <tableColumn id="14" xr3:uid="{B8540C40-B0F0-4090-9659-F163A88004D4}" name="名*" dataDxfId="380"/>
    <tableColumn id="15" xr3:uid="{2E4F9B34-B3A7-4B86-8FA4-8E1E9CD594ED}" name="Eメールアドレス*" dataDxfId="379"/>
    <tableColumn id="16" xr3:uid="{50BC7A09-0C89-48A5-A47A-62C775995E6C}" name="電話番号*" dataDxfId="378"/>
    <tableColumn id="17" xr3:uid="{44951453-AF71-4FD2-9A77-F84550577AFA}" name="ご住所郵便番号*" dataDxfId="377"/>
    <tableColumn id="18" xr3:uid="{5A1529B1-4218-4D7F-BA02-C2F77E27F6AB}" name="都道府県*" dataDxfId="376"/>
    <tableColumn id="19" xr3:uid="{1EB836D9-B440-4126-99FB-601DF50CF039}" name="市区郡*" dataDxfId="375"/>
    <tableColumn id="20" xr3:uid="{BDD6A554-FADD-4E35-9C1C-2FA935512420}" name="町名番地*" dataDxfId="374"/>
    <tableColumn id="21" xr3:uid="{664185FC-4C4A-431E-8D40-96899305A473}" name="英字表記英字 会社名*" dataDxfId="373"/>
    <tableColumn id="22" xr3:uid="{0FCECC03-6D97-4EE9-BE69-BE2C85CE2F0E}" name="英字 住所*" dataDxfId="372"/>
    <tableColumn id="23" xr3:uid="{1E274427-A342-4ACA-8AD3-D4C33C63BADC}" name="英字　役職" dataDxfId="371"/>
    <tableColumn id="24" xr3:uid="{D54F1703-DBFE-4F20-AE45-6E21BA290CE5}" name="英字 姓*" dataDxfId="370"/>
    <tableColumn id="25" xr3:uid="{002D9412-4CD6-4595-B834-645CF65CD64F}" name="英字 名*" dataDxfId="369"/>
    <tableColumn id="2" xr3:uid="{C539BD26-864D-4039-A6D1-37EBEBE11233}" name="列2"/>
    <tableColumn id="26" xr3:uid="{3BF1073F-7046-4682-99CC-CAE2544827B7}" name="(3)利用規約など" dataDxfId="368"/>
    <tableColumn id="29" xr3:uid="{571C882C-C2DB-418D-9183-B2FA491FC85C}" name="利用規約・個人情報管理への同意" dataDxfId="367"/>
    <tableColumn id="77" xr3:uid="{146C3836-7088-4F44-92E9-4E705DE38894}" name="利用規約（右URLよりご確認ください。）"/>
    <tableColumn id="78" xr3:uid="{7B3B6D0A-88EE-4A77-B845-5C712886CC0A}" name="個人情報の取り扱い"/>
    <tableColumn id="30" xr3:uid="{10FEAC58-87ED-4A8C-B91D-9CE529E856FD}" name="列3" dataDxfId="366"/>
    <tableColumn id="72" xr3:uid="{1BC7F87E-45A9-46EF-9DFE-EFD0BDEEE305}" name="(4)商流情報"/>
    <tableColumn id="32" xr3:uid="{84795F30-5216-4447-B0C8-13F1C8037E41}" name="列6" dataDxfId="365"/>
    <tableColumn id="33" xr3:uid="{8405B672-775D-43E3-85E5-571B4F537F7C}" name="(4-1)エンドユーザー窓口販売パートナーさま情報" dataDxfId="364"/>
    <tableColumn id="34" xr3:uid="{1457BA92-6026-42FF-AF68-D12F2C77C96E}" name="会社名*" dataDxfId="363"/>
    <tableColumn id="35" xr3:uid="{7BBAC609-23F0-4E42-A282-19D3FE87B9BB}" name="ご担当者さま名部署名*" dataDxfId="362"/>
    <tableColumn id="36" xr3:uid="{4122F473-457B-4255-9183-52F3D43E14F6}" name="姓*4" dataDxfId="361"/>
    <tableColumn id="37" xr3:uid="{5F1B5723-AA0E-4436-AE42-5387339B9402}" name="名*5" dataDxfId="360"/>
    <tableColumn id="38" xr3:uid="{3FCB8473-2D8A-4490-9FC5-9BEF135F273E}" name="姓かな" dataDxfId="359"/>
    <tableColumn id="39" xr3:uid="{015B53CB-5095-4325-BC14-361549325D56}" name="名かな" dataDxfId="358"/>
    <tableColumn id="40" xr3:uid="{DD608638-BC3B-4004-9FFA-19D691E414FC}" name="Eメールアドレス*6" dataDxfId="357"/>
    <tableColumn id="41" xr3:uid="{4C0334B3-3CE8-4390-ADE7-CC8374DA6A9D}" name="電話番号*7" dataDxfId="356"/>
    <tableColumn id="42" xr3:uid="{42FA9154-B419-41A6-B8CD-622C6FEB3BD3}" name="ご住所郵便番号*8" dataDxfId="355"/>
    <tableColumn id="43" xr3:uid="{2D281622-8DEC-42B9-B9FF-12E736FA1EC4}" name="都道府県*9" dataDxfId="354"/>
    <tableColumn id="44" xr3:uid="{A314BCF6-F629-4748-85BF-E7DB3E1E785F}" name="市区郡*10" dataDxfId="353"/>
    <tableColumn id="45" xr3:uid="{164B5414-126E-4C74-A07D-11E312B30CEA}" name="町名番地*11" dataDxfId="352"/>
    <tableColumn id="46" xr3:uid="{3DAEE7A5-DB7D-4ACF-8A2B-C158BCA1F499}" name="(4-2)二次販売パートナーさま情報" dataDxfId="351"/>
    <tableColumn id="47" xr3:uid="{A828ACD8-D4AC-4002-B81E-BC50B7AFD050}" name="会社名*12" dataDxfId="350"/>
    <tableColumn id="48" xr3:uid="{95FA93BB-E38F-484E-B55B-79B4FE27600F}" name="ご担当者さま名部署名*13" dataDxfId="349"/>
    <tableColumn id="49" xr3:uid="{74DBF347-54D6-4344-B346-72344030B48F}" name="姓*14" dataDxfId="348"/>
    <tableColumn id="50" xr3:uid="{BA1A924F-299F-4FA5-BE98-BE6150238FCE}" name="名*15" dataDxfId="347"/>
    <tableColumn id="51" xr3:uid="{347FC85E-1A5D-40EF-965B-84727329399F}" name="Eメールアドレス*16" dataDxfId="346"/>
    <tableColumn id="52" xr3:uid="{9589E2B8-BEE9-4F88-B807-A3320AA3B727}" name="電話番号*17" dataDxfId="345"/>
    <tableColumn id="53" xr3:uid="{6CB3F263-D546-4402-949B-2A7B88EDE2F5}" name="ご住所郵便番号*18" dataDxfId="344"/>
    <tableColumn id="54" xr3:uid="{1474293A-67F2-4C06-8E3C-3244B0B96411}" name="都道府県*19" dataDxfId="343"/>
    <tableColumn id="55" xr3:uid="{06D3E72C-0CDF-49AA-A62C-6B48E7BA16F4}" name="市区郡*20" dataDxfId="342"/>
    <tableColumn id="56" xr3:uid="{BC81943F-FF78-4D6B-AED5-5B557AE58C6F}" name="町名番地*21" dataDxfId="341"/>
    <tableColumn id="57" xr3:uid="{E8C1C056-D51E-4336-9F41-31340499C617}" name="(4-3)ディストリビューター営業担当者さま情報　" dataDxfId="340"/>
    <tableColumn id="58" xr3:uid="{64E89E88-613F-475F-BA97-82BBAC9CED8A}" name="会社名*22" dataDxfId="339"/>
    <tableColumn id="59" xr3:uid="{5B9CD08E-E3FF-42F5-B864-1C5D8BBC7AB9}" name="ご担当者さま名部署名*23" dataDxfId="338"/>
    <tableColumn id="60" xr3:uid="{4FFBD184-BDCA-4F99-82CE-22DE84E1D39B}" name="姓*24" dataDxfId="337"/>
    <tableColumn id="61" xr3:uid="{13C71085-664C-4256-9A57-9052F1CF7DB9}" name="名*25" dataDxfId="336"/>
    <tableColumn id="62" xr3:uid="{83FB521F-5E59-45EF-A7D7-C1B56E40EC2B}" name="Eメールアドレス*26" dataDxfId="335"/>
    <tableColumn id="63" xr3:uid="{7399B9BD-A63B-4912-ADA7-94783462C29F}" name="電話番号*27" dataDxfId="334"/>
    <tableColumn id="64" xr3:uid="{615B041F-A617-419D-841B-527613CBCB57}" name="ご住所郵便番号*28" dataDxfId="333"/>
    <tableColumn id="7" xr3:uid="{A6D02CDD-E623-44ED-852F-FB39B2AC1AA1}" name="都道府県*29" dataDxfId="332"/>
    <tableColumn id="8" xr3:uid="{36625C64-20D0-447E-A5A6-07E8A2A11127}" name="市区郡*30" dataDxfId="331"/>
    <tableColumn id="9" xr3:uid="{A5F408F9-6CC2-4615-9F6E-81EB7288DEF3}" name="町名番地*31" dataDxfId="330"/>
    <tableColumn id="13" xr3:uid="{4BD106D9-3F17-4020-B678-BF8564B8E6E1}" name="列4" dataDxfId="329"/>
    <tableColumn id="27" xr3:uid="{9E5DF592-F0E6-40F2-A82C-052CD1CEEB48}" name="(5)納品書送付先ご担当者様情報" dataDxfId="328"/>
    <tableColumn id="31" xr3:uid="{9DE7A71B-E1C8-496E-B986-1857C4DF3ECE}" name="会社名*32" dataDxfId="327"/>
    <tableColumn id="65" xr3:uid="{CC153AB5-0A9C-4471-90B7-1672F259C88B}" name="ご担当者さま名部署名*33" dataDxfId="326"/>
    <tableColumn id="66" xr3:uid="{C2640011-1F04-4A57-B6FE-CECA33955356}" name="姓*34" dataDxfId="325"/>
    <tableColumn id="67" xr3:uid="{266C6D9E-B5CA-4B1A-8BA6-4F67A3662492}" name="名*35" dataDxfId="324"/>
    <tableColumn id="68" xr3:uid="{F529A4D4-B88D-49C5-BEBA-ED5BC6DE74D8}" name="Eメールアドレス*36" dataDxfId="323"/>
    <tableColumn id="69" xr3:uid="{86476EEA-8AC1-409D-B12C-A73B78D51867}" name="電話番号*37" dataDxfId="322"/>
    <tableColumn id="70" xr3:uid="{DD9CD1CC-9E81-4F6B-A310-57056D71D6AD}" name="ご住所郵便番号*38" dataDxfId="321"/>
    <tableColumn id="73" xr3:uid="{29B696EA-AD56-4AC1-81D0-79EC46C8E7BF}" name="都道府県*39" dataDxfId="320"/>
    <tableColumn id="75" xr3:uid="{6231641F-DC59-4037-A7E2-31A3CF6DB53A}" name="市区郡*40" dataDxfId="319"/>
    <tableColumn id="76" xr3:uid="{9091A599-20A6-443B-BAFE-2694A041805C}" name="町名番地*41" dataDxfId="318"/>
    <tableColumn id="80" xr3:uid="{E9799FBA-43AD-47DA-BBDA-B3762CF4A0FD}" name="Web登録番号*42" dataDxfId="317"/>
    <tableColumn id="81" xr3:uid="{4CB4BB3A-E670-46E5-B6AA-87E1350EDE83}" name="列5" dataDxfId="316"/>
    <tableColumn id="82" xr3:uid="{9F0DB31B-2CD0-4BDE-A95F-A42D3685D1C7}" name="(6)ディストリビューター様ご記入欄" dataDxfId="315"/>
    <tableColumn id="83" xr3:uid="{695DAA01-204F-4149-AA15-2E1FEA944BCB}" name="ご注文番号" dataDxfId="314"/>
  </tableColumns>
  <tableStyleInfo name="TableStyleMedium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8EE94516-F0DD-4E0D-B6F1-35ABF0A44452}" name="ex.TabVisible1" displayName="ex.TabVisible1" ref="C49:CG75" totalsRowShown="0" headerRowDxfId="313" dataDxfId="312">
  <autoFilter ref="C49:CG75" xr:uid="{8EE94516-F0DD-4E0D-B6F1-35ABF0A44452}"/>
  <tableColumns count="83">
    <tableColumn id="1" xr3:uid="{E6F67144-A859-469C-84AD-2C0901BD34C1}" name="Key項目" dataDxfId="311">
      <calculatedColumnFormula>A48&amp;B48</calculatedColumnFormula>
    </tableColumn>
    <tableColumn id="3" xr3:uid="{7355799C-49FF-4F3E-8497-1F22D271D2B9}" name="お客さまID" dataDxfId="310"/>
    <tableColumn id="4" xr3:uid="{029677BE-D7FF-4770-AFAF-E90FF389D2B5}" name="環境引き継ぎ元のID" dataDxfId="309"/>
    <tableColumn id="77" xr3:uid="{2998CA74-F14C-4F9D-B013-C7D993988862}" name="ライセンスキー"/>
    <tableColumn id="6" xr3:uid="{B5E8DF9A-D46C-4576-82C6-AE4C3084A82B}" name="契約年数（年単位で指定ください）" dataDxfId="308"/>
    <tableColumn id="74" xr3:uid="{9BE81C39-3562-4487-BD49-5ED5145D4DAC}" name="列1"/>
    <tableColumn id="10" xr3:uid="{A316D747-8A43-41F9-AFD9-EAC681EAA811}" name="(2)エンドユーザー様情報" dataDxfId="307"/>
    <tableColumn id="11" xr3:uid="{954E5B0B-6DD3-415B-808B-0E810955A87C}" name="会社会社名*" dataDxfId="306"/>
    <tableColumn id="83" xr3:uid="{1EC117F2-40B6-4406-B108-2B82E72E199C}" name="会社HP URL"/>
    <tableColumn id="12" xr3:uid="{FD227E45-0766-42F2-98EF-8B5FCA8D4ABE}" name="ご担当者さま部署名*" dataDxfId="305"/>
    <tableColumn id="79" xr3:uid="{D88FA238-0659-481D-9F7C-843D9A6D0862}" name="役職"/>
    <tableColumn id="28" xr3:uid="{2FCFDCCE-8694-44BB-9572-508C1215AE19}" name="姓*" dataDxfId="304"/>
    <tableColumn id="14" xr3:uid="{6A9BDD54-77A0-4511-8FE0-32C6EDC31B8A}" name="名*" dataDxfId="303"/>
    <tableColumn id="15" xr3:uid="{9B7DDA95-EB6E-45B2-A9B1-53E712C36059}" name="Eメールアドレス*" dataDxfId="302"/>
    <tableColumn id="16" xr3:uid="{67F3F96C-E5BE-40A6-B5A6-313010F4168C}" name="電話番号*" dataDxfId="301"/>
    <tableColumn id="17" xr3:uid="{AFE36BF7-1733-4003-B2D5-7FAA1CC93D2C}" name="ご住所郵便番号*" dataDxfId="300"/>
    <tableColumn id="18" xr3:uid="{CB83237E-62FA-4245-B58E-2AD5647F5A4A}" name="都道府県*" dataDxfId="299"/>
    <tableColumn id="19" xr3:uid="{08518E38-7B9C-4BD5-B087-EA97346488D2}" name="市区郡*" dataDxfId="298"/>
    <tableColumn id="20" xr3:uid="{FE0605FF-BB51-44F9-B0A1-26330EE9FE55}" name="町名番地*" dataDxfId="297"/>
    <tableColumn id="21" xr3:uid="{BE515988-0B26-457A-8DB1-EE3C4EF74D28}" name="英字表記英字 会社名*" dataDxfId="296"/>
    <tableColumn id="22" xr3:uid="{02648113-2662-49FE-8AF6-58047475A41A}" name="英字 住所*" dataDxfId="295"/>
    <tableColumn id="80" xr3:uid="{C012A612-08AF-4CBE-8C66-BD2B85720360}" name="英字　役職"/>
    <tableColumn id="23" xr3:uid="{38F41AA2-E612-4F75-8934-EA84F773C107}" name="英字 姓*" dataDxfId="294"/>
    <tableColumn id="24" xr3:uid="{FC893C67-66FF-45E6-A8B2-2A8FA06007E4}" name="英字 名*" dataDxfId="293"/>
    <tableColumn id="25" xr3:uid="{7D0028D7-4985-4C4E-AEC8-B64ADBA07768}" name="列2" dataDxfId="292"/>
    <tableColumn id="5" xr3:uid="{DEF78CD8-A643-4299-A0CE-6732F6220B88}" name="(3)利用規約など"/>
    <tableColumn id="26" xr3:uid="{4509BF87-954D-47CF-AA05-A59EEE46E1C8}" name="利用規約・個人情報管理への同意" dataDxfId="291"/>
    <tableColumn id="29" xr3:uid="{626F0246-CEA5-4E15-A441-F572DFD59AA3}" name="利用規約（右URLよりご確認ください。）" dataDxfId="290"/>
    <tableColumn id="75" xr3:uid="{C1AB5BC4-A4D8-43CB-99A6-642BDF84BC50}" name="個人情報の取り扱い"/>
    <tableColumn id="76" xr3:uid="{047219A0-1FAF-46FD-9EE8-39E052290586}" name="列3"/>
    <tableColumn id="30" xr3:uid="{0041E1A8-B7FC-48F2-A016-828E9CDCAA0B}" name="(4)商流情報" dataDxfId="289"/>
    <tableColumn id="78" xr3:uid="{9CACB4CE-6B8E-49E9-8EEA-CA0C41DBFFB1}" name="列6"/>
    <tableColumn id="32" xr3:uid="{F960679C-46BF-473D-B93C-0C9E5397779E}" name="(4-1)エンドユーザー窓口販売パートナーさま情報" dataDxfId="288"/>
    <tableColumn id="33" xr3:uid="{BE2BAC6C-AD5F-4FD7-87F9-3DF622CE02F0}" name="会社名*" dataDxfId="287"/>
    <tableColumn id="34" xr3:uid="{04297A19-962E-4EA3-8F11-AD7E6327427B}" name="ご担当者さま名部署名*" dataDxfId="286"/>
    <tableColumn id="35" xr3:uid="{8C19AF5A-342B-4500-BA43-41EF43E7AD3D}" name="姓*4" dataDxfId="285"/>
    <tableColumn id="36" xr3:uid="{FD01A368-C112-4671-9634-B7B9AB88FB2A}" name="名*5" dataDxfId="284"/>
    <tableColumn id="82" xr3:uid="{B88FAA14-A98C-45A2-9255-C99F1939D156}" name="姓かな"/>
    <tableColumn id="81" xr3:uid="{1E825558-82AB-4366-944E-F6B03106B9A1}" name="名かな"/>
    <tableColumn id="37" xr3:uid="{D15D7A9C-DAA8-417E-A7B4-9FCBE11E3CDA}" name="Eメールアドレス*6" dataDxfId="283"/>
    <tableColumn id="38" xr3:uid="{4EB894BE-CF34-4A74-BD2C-2E65B5AF489C}" name="電話番号*7" dataDxfId="282"/>
    <tableColumn id="39" xr3:uid="{DF51F53A-3916-418A-940C-B7EB93301155}" name="ご住所郵便番号*8" dataDxfId="281"/>
    <tableColumn id="40" xr3:uid="{DA734C2E-FE9A-4F26-A5BB-1065D2B939D2}" name="都道府県*9" dataDxfId="280"/>
    <tableColumn id="41" xr3:uid="{83774085-7EBF-41E9-9405-CE77869D2B19}" name="市区郡*10" dataDxfId="279"/>
    <tableColumn id="42" xr3:uid="{F0E60CE0-1BCD-495B-9A25-9085A3C02C4A}" name="町名番地*11" dataDxfId="278"/>
    <tableColumn id="43" xr3:uid="{2EB945B9-AA54-4250-B119-B205FCB76F23}" name="(4-2)二次販売パートナーさま情報" dataDxfId="277"/>
    <tableColumn id="44" xr3:uid="{141FEA61-D197-4A23-AD68-2E57CF6BD8F6}" name="会社名*12" dataDxfId="276"/>
    <tableColumn id="45" xr3:uid="{B64124A0-7762-45BA-BC88-77130307BA6A}" name="ご担当者さま名部署名*13" dataDxfId="275"/>
    <tableColumn id="46" xr3:uid="{7CFED8F2-EB3D-46CF-81F8-C78095B33839}" name="姓*14" dataDxfId="274"/>
    <tableColumn id="47" xr3:uid="{0596A229-DA7D-4372-8A8A-9C6627CD8376}" name="名*15" dataDxfId="273"/>
    <tableColumn id="48" xr3:uid="{80D7632A-E108-46A3-B797-C51C440045BD}" name="Eメールアドレス*16" dataDxfId="272"/>
    <tableColumn id="49" xr3:uid="{46441660-23F5-42C9-8B4C-80245C984358}" name="電話番号*17" dataDxfId="271"/>
    <tableColumn id="50" xr3:uid="{A41969EB-8A8C-4406-BF16-D2978D33F68A}" name="ご住所郵便番号*18" dataDxfId="270"/>
    <tableColumn id="51" xr3:uid="{0D054473-FE89-4ACA-B7DF-66F4C627C9C7}" name="都道府県*19" dataDxfId="269"/>
    <tableColumn id="52" xr3:uid="{5D3FE43C-3470-473B-BD34-6A29313B4CD2}" name="市区郡*20" dataDxfId="268"/>
    <tableColumn id="53" xr3:uid="{4624D2C4-C21E-4B53-A533-5788EC6A74A9}" name="町名番地*21" dataDxfId="267"/>
    <tableColumn id="54" xr3:uid="{3263F79E-3EA6-4594-A886-D9FDC10299B6}" name="(4-3)ディストリビューター営業担当者さま情報　" dataDxfId="266"/>
    <tableColumn id="55" xr3:uid="{8307E24B-9EA8-49A1-BF72-76F3C5B04E07}" name="会社名*22" dataDxfId="265"/>
    <tableColumn id="56" xr3:uid="{1F4EC232-033D-4856-8490-A9A6BF917519}" name="ご担当者さま名部署名*23" dataDxfId="264"/>
    <tableColumn id="57" xr3:uid="{D8E3076A-DC08-4D35-ACCE-E69AEB79D127}" name="姓*24" dataDxfId="263"/>
    <tableColumn id="58" xr3:uid="{CEBA503C-C298-4480-9AB2-4132BC7AECB0}" name="名*25" dataDxfId="262"/>
    <tableColumn id="59" xr3:uid="{722B1ADF-C534-42A9-B981-8A8A9EDE30B5}" name="Eメールアドレス*26" dataDxfId="261"/>
    <tableColumn id="60" xr3:uid="{571FEB67-4E57-4A35-9443-C2BE727A851B}" name="電話番号*27" dataDxfId="260"/>
    <tableColumn id="61" xr3:uid="{D639A118-1BBC-4BB3-9D3F-74797E9A9985}" name="ご住所郵便番号*28" dataDxfId="259"/>
    <tableColumn id="62" xr3:uid="{180B1C4D-1D8A-48B5-8378-18264EFE86AB}" name="都道府県*29" dataDxfId="258"/>
    <tableColumn id="63" xr3:uid="{20C195B2-A1D3-4E81-A7A8-8EC7EAE173C0}" name="市区郡*30" dataDxfId="257"/>
    <tableColumn id="64" xr3:uid="{CFA90AFC-736E-40D0-AB6D-9CDE1B0DD77F}" name="町名番地*31" dataDxfId="256"/>
    <tableColumn id="65" xr3:uid="{B594CE88-EEB0-4934-A3FA-7BCC25367344}" name="列4" dataDxfId="255"/>
    <tableColumn id="66" xr3:uid="{2CB91FBA-53F4-4595-8DE8-A9E2AE48EE69}" name="(5)納品書送付先ご担当者様情報" dataDxfId="254"/>
    <tableColumn id="67" xr3:uid="{7747DB2D-2B56-456D-B191-A861D61E8A8C}" name="会社名*32" dataDxfId="253"/>
    <tableColumn id="68" xr3:uid="{B3BF49BF-FEE6-4719-923B-188E2CE7F706}" name="ご担当者さま名部署名*33" dataDxfId="252"/>
    <tableColumn id="69" xr3:uid="{05DC84D1-18F9-46B1-9151-4F1F313D332F}" name="姓*34" dataDxfId="251"/>
    <tableColumn id="2" xr3:uid="{16C8FDC7-390B-413A-B54B-461AD0DB40E4}" name="名*35" dataDxfId="250"/>
    <tableColumn id="9" xr3:uid="{39C99A6D-0175-4491-B495-2AFB4FF1CFB9}" name="Eメールアドレス*36" dataDxfId="249"/>
    <tableColumn id="71" xr3:uid="{BBB08321-B307-4EFC-BAAB-30F17F9202FB}" name="電話番号*37" dataDxfId="248"/>
    <tableColumn id="7" xr3:uid="{F97FC1E8-601A-49F7-9DA1-9A722E8A2350}" name="ご住所郵便番号*38" dataDxfId="247"/>
    <tableColumn id="8" xr3:uid="{F04E5344-D7DA-4B24-A9F0-79EA164B2AD5}" name="都道府県*39" dataDxfId="246"/>
    <tableColumn id="13" xr3:uid="{E7422ED8-D2C1-4AA5-B647-A19ED57B5F62}" name="市区郡*40" dataDxfId="245"/>
    <tableColumn id="27" xr3:uid="{A49076F1-9AAF-442A-BDAF-7A85DF65DCFB}" name="町名番地*41" dataDxfId="244"/>
    <tableColumn id="31" xr3:uid="{9AA9DB1E-A633-4084-9D1A-BCC12A7C2353}" name="Web登録番号*42" dataDxfId="243"/>
    <tableColumn id="70" xr3:uid="{831B0568-A029-408D-AD5B-4C87F34CEEE7}" name="列5" dataDxfId="242"/>
    <tableColumn id="72" xr3:uid="{4AB4628D-456C-4879-AB14-1D8979B310E4}" name="(6)ディストリビューター様ご記入欄" dataDxfId="241"/>
    <tableColumn id="73" xr3:uid="{6EDB5B5B-5A4B-4C96-BA80-CD0CBE021CFE}" name="ご注文番号" dataDxfId="240"/>
  </tableColumns>
  <tableStyleInfo name="TableStyleMedium3"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DBA0949-2284-4E76-B45E-777283E986A7}" name="tabProduct29" displayName="tabProduct29" ref="A1:A14" totalsRowShown="0" headerRowDxfId="239" dataDxfId="238">
  <autoFilter ref="A1:A14" xr:uid="{BE068D5E-AC9C-9040-9DD9-49CD1B8B293C}"/>
  <tableColumns count="1">
    <tableColumn id="1" xr3:uid="{9E5A6B46-AB12-4D00-B5FD-292CB88F0B97}" name="選択商品" dataDxfId="237"/>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A8384555-A518-4160-9DAA-480F7B2324B3}" name="tabKbn30" displayName="tabKbn30" ref="C1:C5" totalsRowShown="0" headerRowDxfId="236" dataDxfId="235">
  <autoFilter ref="C1:C5" xr:uid="{14A66307-6F35-0241-9166-4EFA37F38A45}"/>
  <tableColumns count="1">
    <tableColumn id="1" xr3:uid="{565C171E-53DC-40A0-9437-2F838826CA09}" name="申込区分" dataDxfId="23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C4F1BBA-27EF-F54D-B1B4-04F755899531}" name="テーブル16" displayName="テーブル16" ref="B2:D17" totalsRowShown="0">
  <autoFilter ref="B2:D17" xr:uid="{EC4F1BBA-27EF-F54D-B1B4-04F755899531}"/>
  <tableColumns count="3">
    <tableColumn id="1" xr3:uid="{3D763FB9-B9C4-CE45-BE15-B7565973CC0E}" name="バージョン"/>
    <tableColumn id="2" xr3:uid="{0741D028-DEC7-AE44-B883-E5A3D275F26F}" name="内容"/>
    <tableColumn id="3" xr3:uid="{129E3659-9DDE-FD48-ABE6-55062B472C29}" name="担当"/>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40B2682-0BAD-4EDF-9F4A-ACAF5E5956A7}" name="TabNote2" displayName="TabNote2" ref="C17:DK20" totalsRowShown="0" headerRowDxfId="233" dataDxfId="232">
  <autoFilter ref="C17:DK20" xr:uid="{E972601C-EB3D-A14A-9AD4-48E8498534E4}"/>
  <tableColumns count="113">
    <tableColumn id="1" xr3:uid="{865537FF-5D2D-4244-94CE-01985DC2411F}" name="Key項目" dataDxfId="231">
      <calculatedColumnFormula>A18&amp;B18</calculatedColumnFormula>
    </tableColumn>
    <tableColumn id="10" xr3:uid="{37E39F48-1897-435A-9021-0FA9E28CAD86}" name="(2)エンドユーザー様情報" dataDxfId="230"/>
    <tableColumn id="3" xr3:uid="{1F9ADC5C-79B9-4C34-B442-A6D94DFC7FCA}" name="(2-1)エンドユーザーご担当者様情報"/>
    <tableColumn id="11" xr3:uid="{A60B49C5-6B1D-4506-A5C3-AEB4B0E54E7D}" name="会社会社名*" dataDxfId="229"/>
    <tableColumn id="12" xr3:uid="{4B6481F0-8507-40D7-BCBD-E52EE0A22CBB}" name="ご担当者さま部署名*" dataDxfId="228"/>
    <tableColumn id="28" xr3:uid="{4858BF94-98F6-453A-8668-14821DB8394D}" name="姓*" dataDxfId="227"/>
    <tableColumn id="14" xr3:uid="{0BACE2EB-902B-42F3-AA04-C68D1608F75A}" name="名*" dataDxfId="226"/>
    <tableColumn id="15" xr3:uid="{70951A89-A220-4AE5-829E-9C882845901A}" name="Eメールアドレス*" dataDxfId="225"/>
    <tableColumn id="16" xr3:uid="{4510D896-BF64-4736-922E-C17AEE539448}" name="電話番号*" dataDxfId="224"/>
    <tableColumn id="17" xr3:uid="{3FA8FE07-A347-432F-8D64-81F7E2892A20}" name="ご住所郵便番号*" dataDxfId="223"/>
    <tableColumn id="18" xr3:uid="{67DD158C-43F6-4645-937B-CA5919EA6DA2}" name="都道府県*" dataDxfId="222"/>
    <tableColumn id="19" xr3:uid="{67AE0328-3E5B-44E3-BF76-D403C9D5F4EF}" name="市区郡*" dataDxfId="221"/>
    <tableColumn id="20" xr3:uid="{D603251C-5713-43CB-BA07-9DCAA7F7C4B9}" name="町名番地*" dataDxfId="220"/>
    <tableColumn id="4" xr3:uid="{D60EE383-70A8-0947-BA9F-535BD3B7A0CD}" name="列1"/>
    <tableColumn id="22" xr3:uid="{A5D17EE9-F42C-0B4B-AB64-71B92A9D451E}" name="列2"/>
    <tableColumn id="23" xr3:uid="{4F4F2DB6-C91C-B048-B7FA-63670C2A52DD}" name="列3"/>
    <tableColumn id="24" xr3:uid="{313B460D-C43F-AA42-BAB1-185D98FF5C90}" name="列4"/>
    <tableColumn id="27" xr3:uid="{2721AC6A-E25A-EA4F-AE5F-E5E65E270734}" name="列5"/>
    <tableColumn id="66" xr3:uid="{27E0D424-DB79-1E49-ACBB-3396C19C3F04}" name="列6"/>
    <tableColumn id="71" xr3:uid="{E9C784DA-7F8C-8F45-ABEB-4C4A5C1866A0}" name="列7"/>
    <tableColumn id="6" xr3:uid="{7C1CE325-4321-4189-8843-F66B71FACB03}" name="(2-2)物理納品先ご担当者様情報"/>
    <tableColumn id="21" xr3:uid="{DD59A5D4-DDD5-4E86-B74B-742743C3BF60}" name="物理納品先"/>
    <tableColumn id="67" xr3:uid="{63631A8E-F2D4-42E4-BFD2-445B1C6AD5FE}" name="会社名*32" dataDxfId="219"/>
    <tableColumn id="68" xr3:uid="{0D2BA67E-C551-440E-99AC-02121A5D264B}" name="ご担当者さま名部署名*33" dataDxfId="218"/>
    <tableColumn id="69" xr3:uid="{6171B7A2-3BBE-42FE-A7C7-259AAE5A858C}" name="姓*34" dataDxfId="217"/>
    <tableColumn id="73" xr3:uid="{5BA8F51B-3DCF-4C10-AA56-77848C7BBE1E}" name="名*35"/>
    <tableColumn id="75" xr3:uid="{76FE1338-13FC-4217-B5B9-10AD8AD4E807}" name="Eメールアドレス*36" dataDxfId="216"/>
    <tableColumn id="76" xr3:uid="{72FEF722-683D-466C-B5F6-1CCE781F83C7}" name="電話番号*37" dataDxfId="215"/>
    <tableColumn id="5" xr3:uid="{EF0714F1-B064-482D-AECD-B8FE2516C4DE}" name="ご住所郵便番号*38" dataDxfId="214"/>
    <tableColumn id="7" xr3:uid="{80264333-0D59-41F4-87B6-8457B99C394E}" name="都道府県*39" dataDxfId="213"/>
    <tableColumn id="8" xr3:uid="{73EB40DF-F5DC-4434-88E3-504EB8FEB79B}" name="市区郡*40" dataDxfId="212"/>
    <tableColumn id="9" xr3:uid="{ACF09998-9E92-4B88-8AA6-6994378E7AC9}" name="町名番地*41" dataDxfId="211"/>
    <tableColumn id="13" xr3:uid="{0DFA997B-4CB0-47FA-AB2F-4E6756185EB2}" name="Web登録番号*42" dataDxfId="210"/>
    <tableColumn id="84" xr3:uid="{9D2550E8-854D-0C47-80A1-08E2D5D8A81C}" name="列8"/>
    <tableColumn id="85" xr3:uid="{93F2EEB8-AA3B-2D46-BB1A-46D2812FFA57}" name="列9"/>
    <tableColumn id="86" xr3:uid="{A983EB0C-76CD-4149-B560-2BEB8C10CF78}" name="列10"/>
    <tableColumn id="87" xr3:uid="{C5E90144-874F-B048-9448-6F035B210BE2}" name="列11"/>
    <tableColumn id="88" xr3:uid="{8DDA05F9-0821-444B-935E-A0C5357F410A}" name="列12"/>
    <tableColumn id="89" xr3:uid="{147941B4-DFC5-9140-84F4-9C0601E0E33E}" name="列13"/>
    <tableColumn id="25" xr3:uid="{C366A558-9BA3-4C5B-8F2F-4106A60A6CFB}" name="列14" dataDxfId="209"/>
    <tableColumn id="111" xr3:uid="{871783D2-18BB-F940-9EE4-73DC18756235}" name="列15"/>
    <tableColumn id="2" xr3:uid="{05B16223-BB27-4C78-8899-DE90E98CD73F}" name="(3)利用規約など"/>
    <tableColumn id="26" xr3:uid="{6F0C18C7-CF4A-4321-985E-2AD435A142AB}" name="利用規約・個人情報管理への同意" dataDxfId="208"/>
    <tableColumn id="29" xr3:uid="{1B237A83-4EA4-4214-AD59-E8D5B9762571}" name="利用規約（右URLよりご確認ください。）" dataDxfId="207"/>
    <tableColumn id="77" xr3:uid="{4449962D-FE7A-4BB3-89D3-DB4497E4690F}" name="個人情報の取り扱い"/>
    <tableColumn id="112" xr3:uid="{FFADAB59-64DC-2040-B121-E3F637457C5F}" name="列16"/>
    <tableColumn id="113" xr3:uid="{AA91EC64-2F51-E44F-BB97-A0B31DE68F42}" name="列17"/>
    <tableColumn id="114" xr3:uid="{0F7709E9-D566-C448-914E-5E79EA00347E}" name="列18"/>
    <tableColumn id="115" xr3:uid="{4E633EB7-5B9C-CB45-B1EE-F1889630C1A7}" name="列19"/>
    <tableColumn id="117" xr3:uid="{54CFC7BC-3F75-5544-92CD-0AEFBE6528A9}" name="列20"/>
    <tableColumn id="116" xr3:uid="{BB927B65-CD1B-194A-AB98-A613E759E579}" name="列21"/>
    <tableColumn id="30" xr3:uid="{1E162F51-4987-48F8-A2A4-EA97DE14170B}" name="(4)商流情報" dataDxfId="206"/>
    <tableColumn id="32" xr3:uid="{C0FA74BE-2E74-46DB-B202-4C64BED6051D}" name="(4-1)エンドユーザー窓口販売パートナーさま情報" dataDxfId="205"/>
    <tableColumn id="33" xr3:uid="{7465D477-E847-4B77-8C6E-DA8E82B701D2}" name="会社名*" dataDxfId="204"/>
    <tableColumn id="34" xr3:uid="{D4FAD592-8893-41BF-9C28-37EE11AEA121}" name="ご担当者さま名部署名*" dataDxfId="203"/>
    <tableColumn id="35" xr3:uid="{25F8951F-FDBA-498D-94C3-F63D9478299F}" name="姓*4" dataDxfId="202"/>
    <tableColumn id="36" xr3:uid="{C057809C-1801-4E76-BD57-D28CCDC8E492}" name="名*5" dataDxfId="201"/>
    <tableColumn id="37" xr3:uid="{C47944DE-BC97-42B9-910F-38DCFB17D086}" name="Eメールアドレス*6" dataDxfId="200"/>
    <tableColumn id="38" xr3:uid="{5459665A-9ACA-4F9A-8214-BF5D69277D13}" name="電話番号*7" dataDxfId="199"/>
    <tableColumn id="39" xr3:uid="{F6375C83-F794-4C73-B88E-E7880CDAA67A}" name="ご住所郵便番号*8" dataDxfId="198"/>
    <tableColumn id="40" xr3:uid="{7E30DD9E-151A-4563-AADE-BA3280D969E8}" name="都道府県*9" dataDxfId="197"/>
    <tableColumn id="41" xr3:uid="{79744208-DEB4-40F4-B65E-458BFFF59ADF}" name="市区郡*10" dataDxfId="196"/>
    <tableColumn id="42" xr3:uid="{40D7F774-16F3-49AF-A4BE-ACB1680DC3F9}" name="町名番地*11" dataDxfId="195"/>
    <tableColumn id="118" xr3:uid="{F1DD3A89-9F88-814B-8557-188A97D2FCAE}" name="列22"/>
    <tableColumn id="119" xr3:uid="{08FBB9E9-B0FF-9A41-8482-6BFFADFBC9CF}" name="列23"/>
    <tableColumn id="120" xr3:uid="{85E58B1F-F1B6-E547-B81F-C395ED43AF28}" name="列24"/>
    <tableColumn id="121" xr3:uid="{2BCF591F-2499-DF4B-AD67-2904E3ECBCC2}" name="列25"/>
    <tableColumn id="122" xr3:uid="{455AC44D-54BC-524B-A973-8FAA1D85AD1B}" name="列26"/>
    <tableColumn id="123" xr3:uid="{C861B1C0-3013-7249-8AD0-096A4607B6BB}" name="列27"/>
    <tableColumn id="124" xr3:uid="{9F2E01C3-23FB-0343-AA28-EBAA28AC730F}" name="列28"/>
    <tableColumn id="43" xr3:uid="{E47156D3-53EA-4A5F-8DA0-6A14154C5242}" name="(4-2)二次販売パートナーさま情報" dataDxfId="194"/>
    <tableColumn id="44" xr3:uid="{AE6715FD-40B7-42DD-A589-9B15732AA3CA}" name="会社名*12" dataDxfId="193"/>
    <tableColumn id="45" xr3:uid="{4F4B83B7-BFED-4F05-B866-591A6331A74C}" name="ご担当者さま名部署名*13" dataDxfId="192"/>
    <tableColumn id="46" xr3:uid="{978653F6-BDC4-4697-B5C3-F3BAB84A9E39}" name="姓*14" dataDxfId="191"/>
    <tableColumn id="47" xr3:uid="{98FA537F-96AE-4108-BC4A-70C5F2BC6DAA}" name="名*15" dataDxfId="190"/>
    <tableColumn id="48" xr3:uid="{FCCA5A0F-648C-4523-B99C-B52B88C6DE85}" name="Eメールアドレス*16" dataDxfId="189"/>
    <tableColumn id="49" xr3:uid="{12B3203A-ECDB-400E-A77C-6E6FBA032C6D}" name="電話番号*17" dataDxfId="188"/>
    <tableColumn id="50" xr3:uid="{978639F9-96E1-4077-B6AF-30947FAA8D87}" name="ご住所郵便番号*18" dataDxfId="187"/>
    <tableColumn id="51" xr3:uid="{84DC762C-F75F-4B5B-87D8-359147D5D9D8}" name="都道府県*19" dataDxfId="186"/>
    <tableColumn id="52" xr3:uid="{564704D4-7B8B-4AAA-B606-1F30A5C7F610}" name="市区郡*20" dataDxfId="185"/>
    <tableColumn id="53" xr3:uid="{86968730-F144-467A-8603-61F9EF71D398}" name="町名番地*21" dataDxfId="184"/>
    <tableColumn id="125" xr3:uid="{1A4BF0DE-0724-CB40-A276-5130E16AC57D}" name="列29"/>
    <tableColumn id="126" xr3:uid="{A88C087C-E150-9444-9AF1-4F36045ECCEE}" name="列30"/>
    <tableColumn id="127" xr3:uid="{CBE5256C-3F7C-4D4D-996A-AABB8DC341D4}" name="列31"/>
    <tableColumn id="128" xr3:uid="{3DF213E7-38E1-ED41-A7CB-EF31F4352AF8}" name="列32"/>
    <tableColumn id="129" xr3:uid="{5E058165-9817-AE41-9FC5-FCEAE14E16A2}" name="列33"/>
    <tableColumn id="130" xr3:uid="{35C61679-61BE-3644-BB8F-F17BC9310D3C}" name="列34"/>
    <tableColumn id="131" xr3:uid="{671EB2C6-F6BD-B04F-BF40-AEC2387E740E}" name="列35"/>
    <tableColumn id="132" xr3:uid="{7AA79136-B713-394C-B76A-C2EB184E0DB5}" name="列36"/>
    <tableColumn id="133" xr3:uid="{61B8B132-616C-5E4D-9254-97B429B6D0FF}" name="列37"/>
    <tableColumn id="54" xr3:uid="{9334AA12-EF11-45A2-A0D8-BADA4633C03F}" name="(4-3)ディストリビューター営業担当者さま情報　" dataDxfId="183"/>
    <tableColumn id="55" xr3:uid="{ACB43843-4558-4042-BBC9-B68C2DEBCA7A}" name="会社名*22" dataDxfId="182"/>
    <tableColumn id="56" xr3:uid="{16055A5F-72D5-46FF-99A0-BA8B14FE2997}" name="ご担当者さま名部署名*23" dataDxfId="181"/>
    <tableColumn id="57" xr3:uid="{AFA0FFF7-27C0-41D5-8FC0-F4F9CC15F88C}" name="姓*24" dataDxfId="180"/>
    <tableColumn id="58" xr3:uid="{E2BB9405-A591-4B70-AAAE-E7CE9E91E859}" name="名*25" dataDxfId="179"/>
    <tableColumn id="59" xr3:uid="{E851A6DE-7239-4035-96C8-B67E4397AFC4}" name="Eメールアドレス*26" dataDxfId="178"/>
    <tableColumn id="60" xr3:uid="{B370BD27-E524-476B-BD5F-2EBCE224D93C}" name="電話番号*27" dataDxfId="177"/>
    <tableColumn id="61" xr3:uid="{9AEBE539-A937-45AA-ADFE-AB8D15556E3E}" name="ご住所郵便番号*28" dataDxfId="176"/>
    <tableColumn id="62" xr3:uid="{FF180BBA-463A-4101-8644-DD0B06E7ECE3}" name="都道府県*29" dataDxfId="175"/>
    <tableColumn id="63" xr3:uid="{51B46135-FC80-459B-AC93-F94E7DA10272}" name="市区郡*30" dataDxfId="174"/>
    <tableColumn id="64" xr3:uid="{D59D96E9-3749-4B37-982A-342BA7DE9FEE}" name="町名番地*31" dataDxfId="173"/>
    <tableColumn id="144" xr3:uid="{E0FABFA9-70C3-CD48-9684-9831E6A10473}" name="列38"/>
    <tableColumn id="145" xr3:uid="{39FF5130-7074-A945-8C08-401B409151D6}" name="列39"/>
    <tableColumn id="146" xr3:uid="{9616C8FA-9A9D-CF4F-B73A-8B43D98F2A0F}" name="列40"/>
    <tableColumn id="147" xr3:uid="{66B912B0-7A93-7C43-B0B7-B666C40EDE70}" name="列41"/>
    <tableColumn id="148" xr3:uid="{0BF939C4-5A1B-6842-9F49-149C5B01418B}" name="列42"/>
    <tableColumn id="149" xr3:uid="{C5E16776-713A-F24B-9391-2D9DBAA25306}" name="列43"/>
    <tableColumn id="150" xr3:uid="{B1948E02-A232-4F45-9D5A-E057C042690E}" name="列44"/>
    <tableColumn id="151" xr3:uid="{65674D72-F4A0-5349-9745-599384EEC181}" name="列45"/>
    <tableColumn id="152" xr3:uid="{A9AC2A24-F9D9-F442-AE7F-440AF3B8FBDE}" name="列46"/>
    <tableColumn id="65" xr3:uid="{C796AEA0-50D1-4883-A80E-BF255406CA74}" name="列47" dataDxfId="172"/>
    <tableColumn id="31" xr3:uid="{DC711746-30B7-45E2-B810-73016B2D0269}" name="(6)ディストリビューター様ご記入欄" dataDxfId="171"/>
    <tableColumn id="70" xr3:uid="{0A5E392D-88C6-4BE1-A454-7D903F5D9033}" name="ご注文番号" dataDxfId="170"/>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416D597-6B2E-4AA8-BF4D-7FAB95BA8912}" name="TabVisible2" displayName="TabVisible2" ref="C24:DK27" totalsRowShown="0" headerRowDxfId="169" dataDxfId="168">
  <autoFilter ref="C24:DK27" xr:uid="{1376888F-4917-DA42-AB9D-D7B6DC0A2977}"/>
  <tableColumns count="113">
    <tableColumn id="1" xr3:uid="{50233333-73A2-4488-A9E5-7A0983DBC633}" name="Key項目" dataDxfId="167">
      <calculatedColumnFormula>A25&amp;B25</calculatedColumnFormula>
    </tableColumn>
    <tableColumn id="10" xr3:uid="{30625D63-06A8-40A2-B7F9-8F3AC961DF0A}" name="(2)エンドユーザー様情報" dataDxfId="166"/>
    <tableColumn id="11" xr3:uid="{F9FC4953-E80E-4908-BDBD-E4B99B186EF8}" name="(2-1)エンドユーザーご担当者様情報" dataDxfId="165"/>
    <tableColumn id="12" xr3:uid="{7571C5C5-6E6A-4C9B-9D84-CD319A60D5FD}" name="会社会社名*" dataDxfId="164"/>
    <tableColumn id="28" xr3:uid="{DD82D15C-DD68-41AC-9E7A-4E1B0F338E62}" name="ご担当者さま部署名*" dataDxfId="163"/>
    <tableColumn id="14" xr3:uid="{78E61031-9912-45BD-8F29-AF0C764EC0DC}" name="姓*" dataDxfId="162"/>
    <tableColumn id="15" xr3:uid="{FE6FE8E9-300C-405B-860C-9267CF6CD278}" name="名*" dataDxfId="161"/>
    <tableColumn id="16" xr3:uid="{FB183A1A-9B69-4228-9FEE-F8AA7670E9B9}" name="Eメールアドレス*" dataDxfId="160"/>
    <tableColumn id="17" xr3:uid="{FB0F04F7-3F9E-40F0-9A9C-BC4550850B24}" name="電話番号*" dataDxfId="159"/>
    <tableColumn id="18" xr3:uid="{9C287F74-3496-4268-900E-9C9103679527}" name="ご住所郵便番号*" dataDxfId="158"/>
    <tableColumn id="19" xr3:uid="{2C6FAB80-E68A-4A22-A404-772064E0C24A}" name="都道府県*" dataDxfId="157"/>
    <tableColumn id="20" xr3:uid="{B2ACC501-0F00-4A01-9A18-907285078792}" name="市区郡*" dataDxfId="156"/>
    <tableColumn id="25" xr3:uid="{E515DE27-C5C7-4BC5-86E8-4927DE0976AD}" name="町名番地*" dataDxfId="155"/>
    <tableColumn id="4" xr3:uid="{E355030C-2D09-5A4B-B978-50590B653E8D}" name="列1"/>
    <tableColumn id="6" xr3:uid="{4CDF65E7-2061-A449-87E4-24A3B71364D3}" name="列2"/>
    <tableColumn id="21" xr3:uid="{7B0DB640-D90D-7841-97EC-517E5493C2DE}" name="列3"/>
    <tableColumn id="22" xr3:uid="{7E8A3C8A-95D8-E94E-AD65-4626D2B23A68}" name="列4"/>
    <tableColumn id="23" xr3:uid="{4C97352A-2D37-3543-97BE-B75A69CAF1CB}" name="列5"/>
    <tableColumn id="24" xr3:uid="{648601A6-1C25-E344-92D8-53F885B1A0EB}" name="列6"/>
    <tableColumn id="74" xr3:uid="{2216C11F-BD85-F242-8C49-64510ED0C611}" name="列7"/>
    <tableColumn id="5" xr3:uid="{49AAE2BE-A76C-4338-AF01-CFD04D08FB4F}" name="(2-2)物理納品先ご担当者様情報"/>
    <tableColumn id="26" xr3:uid="{D683C15F-BCAC-4EAD-827D-081B61BD420C}" name="物理納品先" dataDxfId="154"/>
    <tableColumn id="29" xr3:uid="{F2EE3FA0-2425-44B9-A8DA-24DD5E317DE9}" name="会社名*32" dataDxfId="153"/>
    <tableColumn id="75" xr3:uid="{644F293F-4A56-417A-A959-2FE0408BAFCC}" name="ご担当者さま名部署名*33" dataDxfId="152"/>
    <tableColumn id="76" xr3:uid="{8259D3F8-CAD9-4218-8BAA-CFFC40752E2C}" name="姓*34" dataDxfId="151"/>
    <tableColumn id="30" xr3:uid="{94C3B8AB-1FC1-4C7C-934A-30CC8E5595C6}" name="名*35" dataDxfId="150"/>
    <tableColumn id="32" xr3:uid="{0F3B83C0-A194-4312-8570-5D770EE3AEA6}" name="Eメールアドレス*36" dataDxfId="149"/>
    <tableColumn id="33" xr3:uid="{F8EB899E-C734-454D-B4F7-36A6DE475369}" name="電話番号*37" dataDxfId="148"/>
    <tableColumn id="34" xr3:uid="{F46A643B-13FB-4D6A-9538-7D0C54C575E9}" name="ご住所郵便番号*38" dataDxfId="147"/>
    <tableColumn id="35" xr3:uid="{5E3CB8C8-10BA-4677-B48A-99F56CDBDF54}" name="都道府県*39" dataDxfId="146"/>
    <tableColumn id="36" xr3:uid="{4FE988CD-C972-44EC-AB4A-86F56E225249}" name="市区郡*40" dataDxfId="145"/>
    <tableColumn id="37" xr3:uid="{C9B292B6-90EA-4401-ACF2-6E7260F5617B}" name="町名番地*41" dataDxfId="144"/>
    <tableColumn id="38" xr3:uid="{1DA3E80B-C0A6-493B-AEB4-0859FF92CD11}" name="Web登録番号*42" dataDxfId="143"/>
    <tableColumn id="39" xr3:uid="{A0FDD34C-D4BA-48C3-9A17-F8D349A61436}" name="列8" dataDxfId="142"/>
    <tableColumn id="77" xr3:uid="{B0E475EE-9D96-154A-B710-916B3E6A9151}" name="列9"/>
    <tableColumn id="78" xr3:uid="{0C94174D-F494-9B46-8EEE-EC6C0DE13317}" name="列10"/>
    <tableColumn id="79" xr3:uid="{0D94A5F6-DA3D-5141-9231-3DBC3A181014}" name="列11"/>
    <tableColumn id="80" xr3:uid="{52F049D3-D78A-AB44-9D0B-AF1A8AB63259}" name="列12"/>
    <tableColumn id="81" xr3:uid="{0A2B345C-EBBE-4847-A591-A2586FBE72C8}" name="列13"/>
    <tableColumn id="82" xr3:uid="{95EA4B2C-FC93-804B-984B-5F5B8DE9AC0A}" name="列14"/>
    <tableColumn id="83" xr3:uid="{5FC70ECB-67F6-5847-BC5B-EDEE00A76E94}" name="列15"/>
    <tableColumn id="40" xr3:uid="{8631390F-3EC7-4B85-A6F8-D0A958745F85}" name="(3)利用規約など" dataDxfId="141"/>
    <tableColumn id="41" xr3:uid="{086748B9-2D57-475E-A585-88DC22D845AD}" name="利用規約・個人情報管理への同意" dataDxfId="140"/>
    <tableColumn id="42" xr3:uid="{7D6EFF89-26C7-42D0-A0FF-922BDA70581C}" name="利用規約（右URLよりご確認ください。）" dataDxfId="139"/>
    <tableColumn id="43" xr3:uid="{AA36A9A3-1D96-4758-819A-1A2BEFA03AE3}" name="個人情報の取り扱い" dataDxfId="138"/>
    <tableColumn id="44" xr3:uid="{29212AF7-B64A-4D0F-A4CE-1B19BC6CA665}" name="列16" dataDxfId="137"/>
    <tableColumn id="84" xr3:uid="{FB9CFE62-43B2-FE46-9B6A-2746231EC7ED}" name="列17"/>
    <tableColumn id="85" xr3:uid="{E71FEB75-7E21-4847-B9B1-488FDA2AFA22}" name="列18"/>
    <tableColumn id="86" xr3:uid="{97E37C21-FA88-9E4C-8751-E8F3999D9B3C}" name="列19"/>
    <tableColumn id="87" xr3:uid="{F3A4BB5A-B0CC-7E4A-9A20-33A952E8D912}" name="列20"/>
    <tableColumn id="88" xr3:uid="{8B7AD30F-2580-9649-AB65-EFACE64155B6}" name="列21"/>
    <tableColumn id="45" xr3:uid="{3DF7AC8A-D591-4678-9304-C9FA5384FDF5}" name="(4)商流情報" dataDxfId="136"/>
    <tableColumn id="46" xr3:uid="{BEF7202C-528F-4AB1-8D3F-015A9FAD2657}" name="(4-1)エンドユーザー窓口販売パートナーさま情報" dataDxfId="135"/>
    <tableColumn id="47" xr3:uid="{CDEFCCB5-80F9-4B8D-93C7-B66F914D1389}" name="会社名*" dataDxfId="134"/>
    <tableColumn id="48" xr3:uid="{CBB04ABA-DCC3-42F3-9122-9F8A642A4761}" name="ご担当者さま名部署名*" dataDxfId="133"/>
    <tableColumn id="49" xr3:uid="{D9FF52B1-4A9C-4D4A-B2ED-CA640571BC4E}" name="姓*4" dataDxfId="132"/>
    <tableColumn id="50" xr3:uid="{948A48B8-BA30-46FC-9ACB-B3BA8F8DD694}" name="名*5" dataDxfId="131"/>
    <tableColumn id="51" xr3:uid="{1B3B371F-6F3E-4067-9324-F2C29D218305}" name="Eメールアドレス*6" dataDxfId="130"/>
    <tableColumn id="52" xr3:uid="{80BC7F7C-162F-4C68-8B80-602EBB7D5753}" name="電話番号*7" dataDxfId="129"/>
    <tableColumn id="53" xr3:uid="{E36DF1E5-5D27-4039-A172-F9865F811E7D}" name="ご住所郵便番号*8" dataDxfId="128"/>
    <tableColumn id="54" xr3:uid="{D99C55A4-852E-4925-9623-B65910C65EEB}" name="都道府県*9" dataDxfId="127"/>
    <tableColumn id="55" xr3:uid="{370E6C7F-DEB3-4B52-865A-9EA70763778A}" name="市区郡*10" dataDxfId="126"/>
    <tableColumn id="56" xr3:uid="{13DD8ADA-D5AE-470D-83D1-1F030EF44CF1}" name="町名番地*11" dataDxfId="125"/>
    <tableColumn id="89" xr3:uid="{B596F318-2F59-3A43-A78D-AE26F688053B}" name="町名番地*12"/>
    <tableColumn id="90" xr3:uid="{F9AFC199-FE2C-3644-871C-2D9C40699B8B}" name="町名番地*13"/>
    <tableColumn id="91" xr3:uid="{3C6807E6-4FE2-D440-BD38-281AE730FEA5}" name="町名番地*14"/>
    <tableColumn id="92" xr3:uid="{5AB325F0-6F0D-B64C-BF0A-1234E884BC28}" name="町名番地*15"/>
    <tableColumn id="93" xr3:uid="{A72F9B41-689D-3D4D-A9D3-B50D21BBAECB}" name="町名番地*16"/>
    <tableColumn id="94" xr3:uid="{C19A7145-D2FB-E24A-AA28-85447EEB6274}" name="町名番地*17"/>
    <tableColumn id="95" xr3:uid="{A0F02FB9-19AA-1A42-808D-FB8B0A29DE73}" name="町名番地*18"/>
    <tableColumn id="57" xr3:uid="{D980FDCA-B18F-45B1-959F-09C7BD34C28A}" name="(4-2)二次販売パートナーさま情報" dataDxfId="124"/>
    <tableColumn id="58" xr3:uid="{EEBAB83D-E1B3-4DF9-8C63-E1C30D10AE03}" name="会社名*12" dataDxfId="123"/>
    <tableColumn id="59" xr3:uid="{2D5703E1-A137-4F4B-82B2-BF38CFBE4D8A}" name="ご担当者さま名部署名*13" dataDxfId="122"/>
    <tableColumn id="60" xr3:uid="{31728B58-CBB9-46B0-A4ED-CF9B68368EF4}" name="姓*14" dataDxfId="121"/>
    <tableColumn id="61" xr3:uid="{3F91E219-FB6F-4796-B2EA-3CA2CA3458E2}" name="名*15" dataDxfId="120"/>
    <tableColumn id="62" xr3:uid="{2295981F-34DA-48D8-A04C-4E3CAFE158D2}" name="Eメールアドレス*16" dataDxfId="119"/>
    <tableColumn id="63" xr3:uid="{F0E737EB-98B4-4DF4-B302-5FAC803C0095}" name="電話番号*17" dataDxfId="118"/>
    <tableColumn id="64" xr3:uid="{4D0E83BC-1B96-4609-853C-8C2C875CDD74}" name="ご住所郵便番号*18" dataDxfId="117"/>
    <tableColumn id="65" xr3:uid="{4DB02BC8-E695-4458-BAA9-9BC123FE4265}" name="都道府県*19" dataDxfId="116"/>
    <tableColumn id="66" xr3:uid="{9E79FAC6-BA6B-4F42-9EDE-82D575821C80}" name="市区郡*20" dataDxfId="115"/>
    <tableColumn id="67" xr3:uid="{672095E8-0CE4-4E07-A7CE-E082A90F4E0B}" name="町名番地*21" dataDxfId="114"/>
    <tableColumn id="96" xr3:uid="{ADB1E555-5609-B845-97EF-2D69035A7BC0}" name="列22"/>
    <tableColumn id="97" xr3:uid="{42EDD61A-854D-A547-8BEB-4897C8A3A3A5}" name="列23"/>
    <tableColumn id="98" xr3:uid="{17F58C66-12F5-B44C-A1B3-150CC28113DC}" name="列24"/>
    <tableColumn id="99" xr3:uid="{2AE6E335-1D1A-7046-A5E2-BAA8D89413AC}" name="列25"/>
    <tableColumn id="100" xr3:uid="{551363B7-9DA4-9648-A8E8-0284EDB20B8C}" name="列26"/>
    <tableColumn id="101" xr3:uid="{6933791D-D8D9-9E42-ADC1-4476ABB5D581}" name="列27"/>
    <tableColumn id="102" xr3:uid="{EEF7B6FA-3FDD-B049-ABAD-678CBF61B8EA}" name="列28"/>
    <tableColumn id="103" xr3:uid="{7EE4D930-152F-C747-BCEE-E2CFE1A74F17}" name="列29"/>
    <tableColumn id="104" xr3:uid="{C4CAE93E-2F6E-894F-ADE4-D24B943EA4E6}" name="列30"/>
    <tableColumn id="68" xr3:uid="{95931452-8E06-4D49-B1E9-D5C50F33CC0B}" name="(4-3)ディストリビューター営業担当者さま情報　" dataDxfId="113"/>
    <tableColumn id="69" xr3:uid="{19CDC012-3D95-47CC-B650-741B8853D21D}" name="会社名*22" dataDxfId="112"/>
    <tableColumn id="2" xr3:uid="{582E9A61-9CFF-413A-852E-92414DDA9B07}" name="ご担当者さま名部署名*23" dataDxfId="111"/>
    <tableColumn id="9" xr3:uid="{5046F622-F349-4244-97CE-B2A4E1186C93}" name="姓*24" dataDxfId="110"/>
    <tableColumn id="71" xr3:uid="{73E42880-DACF-45B2-BB06-2ED06F425C0A}" name="名*25" dataDxfId="109"/>
    <tableColumn id="7" xr3:uid="{E3A46023-A60C-433E-962D-E2246BF3181C}" name="Eメールアドレス*26" dataDxfId="108"/>
    <tableColumn id="8" xr3:uid="{33CE079C-4497-4409-B749-82FF83D19700}" name="電話番号*27" dataDxfId="107"/>
    <tableColumn id="13" xr3:uid="{1DCE8E08-CB5A-4B1D-88E8-89ABB053807E}" name="ご住所郵便番号*28" dataDxfId="106"/>
    <tableColumn id="27" xr3:uid="{B3AE89B4-FACE-4D99-81F8-713515C1758D}" name="都道府県*29" dataDxfId="105"/>
    <tableColumn id="31" xr3:uid="{5F81FE62-2412-420F-9FB4-47193C94AFB6}" name="市区郡*30" dataDxfId="104"/>
    <tableColumn id="70" xr3:uid="{CA0F819C-5191-4D25-9022-3EF8F5B680DC}" name="町名番地*31" dataDxfId="103"/>
    <tableColumn id="105" xr3:uid="{6E470F9E-1D49-EE43-9D71-B1F6F8812F42}" name="列31"/>
    <tableColumn id="106" xr3:uid="{46925434-15D1-4C45-B107-2159BDD1D89C}" name="列32"/>
    <tableColumn id="107" xr3:uid="{CA9DF165-440D-D147-82B3-AAFC70D163D9}" name="列33"/>
    <tableColumn id="108" xr3:uid="{F66C417B-5F66-1647-9C7C-460E3C7526ED}" name="列34"/>
    <tableColumn id="109" xr3:uid="{E2E6BE0C-96A5-2E4A-AB44-47703785CC3A}" name="列35"/>
    <tableColumn id="110" xr3:uid="{723DAD41-E6B2-7B4B-B1CF-E79A10917130}" name="列36"/>
    <tableColumn id="111" xr3:uid="{7516F9D3-EA0B-D840-AE5F-009485FD1467}" name="列37"/>
    <tableColumn id="112" xr3:uid="{A43FD29A-2E07-4149-814A-BA81EE91F39D}" name="列38"/>
    <tableColumn id="113" xr3:uid="{F2F7FAAE-C219-D14F-9A2B-9A21D36A2FD8}" name="列39"/>
    <tableColumn id="114" xr3:uid="{4BD5DBE7-30C5-3944-BE64-9151AA05423C}" name="列40"/>
    <tableColumn id="73" xr3:uid="{9061F20A-59DF-41BF-85DC-B072B20C7350}" name="(6)ディストリビューター様ご記入欄" dataDxfId="102"/>
    <tableColumn id="3" xr3:uid="{902A35F5-7E6E-45D5-8881-77FBFF820C91}" name="ご注文番号" dataDxfId="101"/>
  </tableColumns>
  <tableStyleInfo name="TableStyleMedium3"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BB57336E-3F41-4694-94D9-66563D22F91A}" name="テーブル433" displayName="テーブル433" ref="E1:E3" totalsRowShown="0" headerRowDxfId="100" dataDxfId="99">
  <autoFilter ref="E1:E3" xr:uid="{03CD7745-E409-9F4E-97A9-1D2201EE10EA}"/>
  <tableColumns count="1">
    <tableColumn id="1" xr3:uid="{528EA75E-F68E-43DB-84CE-A6106ACEEA95}" name="商流区分" dataDxfId="98"/>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DCDDD2A-7D87-4707-9A83-9C45B2622CA3}" name="テーブル534" displayName="テーブル534" ref="G1:G2" totalsRowShown="0" headerRowDxfId="97" tableBorderDxfId="96">
  <autoFilter ref="G1:G2" xr:uid="{7F2B18DD-DEA4-8F40-A7B5-94D034FE2148}"/>
  <tableColumns count="1">
    <tableColumn id="1" xr3:uid="{13EC2878-F65F-4934-81F9-39D8496907F3}" name="利用規約・個人情報管理への同意"/>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B04EA30-02C3-4B0F-95FD-D08C26FD2916}" name="tabProduct935" displayName="tabProduct935" ref="A1:A14" totalsRowShown="0" headerRowDxfId="95" dataDxfId="94">
  <autoFilter ref="A1:A14" xr:uid="{BE068D5E-AC9C-9040-9DD9-49CD1B8B293C}"/>
  <tableColumns count="1">
    <tableColumn id="1" xr3:uid="{A846A649-1469-4C87-B10D-BA7FF0281276}" name="選択商品" dataDxfId="93"/>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82D4B02-FC75-4492-884A-CC83E6195181}" name="tabKbn1036" displayName="tabKbn1036" ref="C1:C5" totalsRowShown="0" headerRowDxfId="92" dataDxfId="91">
  <autoFilter ref="C1:C5" xr:uid="{14A66307-6F35-0241-9166-4EFA37F38A45}"/>
  <tableColumns count="1">
    <tableColumn id="1" xr3:uid="{3B0AD71B-45B1-49B6-956A-EFC717D562CD}" name="申込区分" dataDxfId="90"/>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724AB50-7DC9-4E01-A6DF-F5F9F3F4E73B}" name="ex.TabNote3" displayName="ex.TabNote3" ref="C17:BS20" totalsRowShown="0" headerRowDxfId="89" dataDxfId="88">
  <autoFilter ref="C17:BS20" xr:uid="{E972601C-EB3D-A14A-9AD4-48E8498534E4}"/>
  <tableColumns count="69">
    <tableColumn id="1" xr3:uid="{98AC7A81-FD9B-4AAA-9335-A1F2FE4619CF}" name="Key項目" dataDxfId="87">
      <calculatedColumnFormula>A18</calculatedColumnFormula>
    </tableColumn>
    <tableColumn id="10" xr3:uid="{9C78F5C1-DF79-4171-B9B2-74233B6FEEEA}" name="(2)エンドユーザー様情報" dataDxfId="86"/>
    <tableColumn id="11" xr3:uid="{0A67A23D-6AA2-4E5C-AE78-D614C401B779}" name="(2-1)エンドユーザーご担当者様情報" dataDxfId="85"/>
    <tableColumn id="12" xr3:uid="{89408704-B4DF-47CD-A482-E5ADB25874DC}" name="会社会社名*" dataDxfId="84"/>
    <tableColumn id="28" xr3:uid="{783F815A-D2A6-4920-8FD8-6A44361A6BE2}" name="ご担当者さま部署名*" dataDxfId="83"/>
    <tableColumn id="14" xr3:uid="{E11373CB-34D5-42B1-8F0B-017C9F7C5718}" name="姓*" dataDxfId="82"/>
    <tableColumn id="15" xr3:uid="{A88A7784-18EE-42AB-9108-5E2BCCE5CE52}" name="名*" dataDxfId="81"/>
    <tableColumn id="16" xr3:uid="{952EE7C2-BB15-4128-8C19-0CC6781278AE}" name="Eメールアドレス*" dataDxfId="80"/>
    <tableColumn id="17" xr3:uid="{84DE720F-C1D0-4156-BEF3-51C8EDCE1962}" name="電話番号*" dataDxfId="79"/>
    <tableColumn id="18" xr3:uid="{50B72035-DD1D-4779-B129-5319ACADBC08}" name="ご住所郵便番号*" dataDxfId="78"/>
    <tableColumn id="19" xr3:uid="{A8B1A662-00F0-448B-A204-FB2D6EA73834}" name="都道府県*" dataDxfId="77"/>
    <tableColumn id="20" xr3:uid="{CC35910F-C02A-4676-BC0D-2FBA4D41AC45}" name="市区郡*" dataDxfId="76"/>
    <tableColumn id="25" xr3:uid="{C7618E91-DA32-41C9-9441-C38E63559AF5}" name="町名番地*" dataDxfId="75"/>
    <tableColumn id="2" xr3:uid="{B3F54714-60FE-4B66-8B2A-4D2A3271C783}" name="(2-2)物理納品先ご担当者様情報"/>
    <tableColumn id="26" xr3:uid="{68E4D8AB-52B9-4609-BC69-24BA7B6CB4F6}" name="物理納品先" dataDxfId="74"/>
    <tableColumn id="29" xr3:uid="{30E6CB3F-0EDF-4879-806E-8DA6E6C0A880}" name="会社名*32" dataDxfId="73"/>
    <tableColumn id="77" xr3:uid="{6F39430E-7E3F-47B2-BB8C-7B0C319A398E}" name="ご担当者さま名部署名*33"/>
    <tableColumn id="78" xr3:uid="{B08F9BB7-33C1-4DA4-889A-7B09A7BE6820}" name="姓*34"/>
    <tableColumn id="30" xr3:uid="{72C31C62-F5D9-4591-B9EB-B5A49471333F}" name="名*35" dataDxfId="72"/>
    <tableColumn id="32" xr3:uid="{06A9E409-DB49-432F-8389-CBE3D9EE86E3}" name="Eメールアドレス*36" dataDxfId="71"/>
    <tableColumn id="33" xr3:uid="{3A9D6B76-A63A-4C94-81DB-16BB86FC71D9}" name="電話番号*37" dataDxfId="70"/>
    <tableColumn id="34" xr3:uid="{DC50695F-F5D8-4CB5-861F-8C197D29EAD9}" name="ご住所郵便番号*38" dataDxfId="69"/>
    <tableColumn id="35" xr3:uid="{296AEC45-5866-43A8-A604-793F9F8AC201}" name="都道府県*39" dataDxfId="68"/>
    <tableColumn id="36" xr3:uid="{16DE2734-F368-49FD-BBA1-D4CBB04AF8D0}" name="市区郡*40" dataDxfId="67"/>
    <tableColumn id="37" xr3:uid="{6DCC7F1B-6431-4555-9656-29F40FE5D60C}" name="町名番地*41" dataDxfId="66"/>
    <tableColumn id="38" xr3:uid="{B51B2704-918F-4E2B-8052-ACE1FA371B48}" name="Web登録番号*42" dataDxfId="65"/>
    <tableColumn id="39" xr3:uid="{DB5B243E-A071-4010-A077-40E04818F18A}" name="列2" dataDxfId="64"/>
    <tableColumn id="40" xr3:uid="{BEFEF7AE-443A-4E5F-9BAA-9CF787920D77}" name="(3)利用規約など" dataDxfId="63"/>
    <tableColumn id="41" xr3:uid="{EBE6E82A-A75D-4D89-91F0-9812CEEAB800}" name="利用規約・個人情報管理への同意" dataDxfId="62"/>
    <tableColumn id="42" xr3:uid="{B8C7B159-FCA2-4A2B-AA5D-2F39AF7A3A36}" name="利用規約（右URLよりご確認ください。）" dataDxfId="61"/>
    <tableColumn id="43" xr3:uid="{B8333EC5-AC31-46F0-84B8-FB6877FD167F}" name="個人情報の取り扱い" dataDxfId="60"/>
    <tableColumn id="44" xr3:uid="{65E061C0-CA85-46BD-AB50-49DC758ADA16}" name="列3" dataDxfId="59"/>
    <tableColumn id="45" xr3:uid="{5CA82EA7-9B10-4AF7-AFB4-1DD40F8E2FAE}" name="(4)商流情報" dataDxfId="58"/>
    <tableColumn id="46" xr3:uid="{098AB2B6-58E5-48FB-BEEE-355FEEB92BAF}" name="(4-1)エンドユーザー窓口販売パートナーさま情報" dataDxfId="57"/>
    <tableColumn id="47" xr3:uid="{B22D975F-FA2D-4BB6-8BEB-7A646F671C12}" name="会社名*" dataDxfId="56"/>
    <tableColumn id="48" xr3:uid="{7737BC09-7AA8-4B69-AAFC-575955E7B7BD}" name="ご担当者さま名部署名*" dataDxfId="55"/>
    <tableColumn id="49" xr3:uid="{05270672-2B13-437B-87A2-0468587B21A9}" name="姓*4" dataDxfId="54"/>
    <tableColumn id="50" xr3:uid="{DD070ECA-2C0B-4868-AF1E-A78B6AFC23EF}" name="名*5" dataDxfId="53"/>
    <tableColumn id="51" xr3:uid="{A7C0B384-41AD-4FF7-BD36-0AF17CF3286A}" name="Eメールアドレス*6" dataDxfId="52"/>
    <tableColumn id="52" xr3:uid="{34E0D616-43C8-4D0C-9284-8306E40DEBAD}" name="電話番号*7" dataDxfId="51"/>
    <tableColumn id="53" xr3:uid="{56698997-EAE4-4247-B714-DA7981EFD4B5}" name="ご住所郵便番号*8" dataDxfId="50"/>
    <tableColumn id="54" xr3:uid="{BB5074AA-A8B9-415A-8B25-8E7662BCE1BE}" name="都道府県*9" dataDxfId="49"/>
    <tableColumn id="55" xr3:uid="{2967F1A1-CCC6-4242-A3A6-74FCF1D2BA7E}" name="市区郡*10" dataDxfId="48"/>
    <tableColumn id="56" xr3:uid="{DB21CCE2-0F78-47CE-A7E3-1D53D0923DBE}" name="町名番地*11" dataDxfId="47"/>
    <tableColumn id="57" xr3:uid="{9557DBC4-10F7-4C65-BAFD-FD985C932E28}" name="(4-2)二次販売パートナーさま情報" dataDxfId="46"/>
    <tableColumn id="58" xr3:uid="{2A6DC2AD-48D7-482F-B629-0B7549A14D6A}" name="会社名*12" dataDxfId="45"/>
    <tableColumn id="59" xr3:uid="{5AFB0C8A-8297-4B64-A299-F262233BC0D5}" name="ご担当者さま名部署名*13" dataDxfId="44"/>
    <tableColumn id="60" xr3:uid="{FB1D5D26-0E22-4543-B437-E1F462AD7C06}" name="姓*14" dataDxfId="43"/>
    <tableColumn id="61" xr3:uid="{011DF8F6-AE03-4734-84B0-74497687E80E}" name="名*15" dataDxfId="42"/>
    <tableColumn id="62" xr3:uid="{0FCE47ED-DBCC-417D-8629-FDB9662655B3}" name="Eメールアドレス*16" dataDxfId="41"/>
    <tableColumn id="63" xr3:uid="{1D415CB8-D90C-4312-BE3D-EE9E528A200C}" name="電話番号*17" dataDxfId="40"/>
    <tableColumn id="64" xr3:uid="{9199E235-BBAD-440C-AD68-4D062F252B04}" name="ご住所郵便番号*18" dataDxfId="39"/>
    <tableColumn id="65" xr3:uid="{43DE841B-ECA9-43AD-8E6D-D92B498967A5}" name="都道府県*19" dataDxfId="38"/>
    <tableColumn id="66" xr3:uid="{0075DE6F-8983-465B-9DB2-D9FDA3F7D1F7}" name="市区郡*20" dataDxfId="37"/>
    <tableColumn id="67" xr3:uid="{96B18B2B-1124-41B2-A863-6C23AEEFB4C4}" name="町名番地*21" dataDxfId="36"/>
    <tableColumn id="68" xr3:uid="{942FA9B9-850D-4CE6-AB5D-9EAAA8FAE08A}" name="(4-3)ディストリビューター営業担当者さま情報　" dataDxfId="35"/>
    <tableColumn id="69" xr3:uid="{58568689-272D-4D89-A606-EC4D1A7BA320}" name="会社名*22" dataDxfId="34"/>
    <tableColumn id="73" xr3:uid="{7B9BB529-EEC6-4A72-AEEA-6DD55CD4E6D2}" name="ご担当者さま名部署名*23"/>
    <tableColumn id="75" xr3:uid="{FAB24F33-5B50-457B-A60E-76A29E2A6BC4}" name="姓*24" dataDxfId="33"/>
    <tableColumn id="76" xr3:uid="{4E426F19-F388-4925-8B00-94D40BC19DAE}" name="名*25" dataDxfId="32"/>
    <tableColumn id="5" xr3:uid="{247A9EEF-54C7-4175-8811-7B55337E535D}" name="Eメールアドレス*26" dataDxfId="31"/>
    <tableColumn id="7" xr3:uid="{E1A275B4-EDD8-454C-95A2-E404142E8281}" name="電話番号*27" dataDxfId="30"/>
    <tableColumn id="8" xr3:uid="{79690B63-3D74-498C-A0DC-A9E566BBCDF2}" name="ご住所郵便番号*28" dataDxfId="29"/>
    <tableColumn id="9" xr3:uid="{37F68952-6284-4575-8E0F-2699D9E45F59}" name="都道府県*29" dataDxfId="28"/>
    <tableColumn id="13" xr3:uid="{631715A3-D034-47A9-B149-3E78A076A305}" name="市区郡*30" dataDxfId="27"/>
    <tableColumn id="27" xr3:uid="{01CA85EB-CC46-401D-9ED4-76254179979F}" name="町名番地*31" dataDxfId="26"/>
    <tableColumn id="31" xr3:uid="{99B05EE2-EBDB-4E93-A4B5-45D0ACF530F5}" name="列4" dataDxfId="25"/>
    <tableColumn id="70" xr3:uid="{00B9CD01-8615-4D0F-89F8-3343B5856749}" name="(6)ディストリビューター様ご記入欄" dataDxfId="24"/>
    <tableColumn id="3" xr3:uid="{CB392ADD-5C28-4FED-BD0F-CE3FD70B1403}" name="ご注文番号" dataDxfId="23"/>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2498C42-9F8D-4256-A4A9-E6F6AFE8740F}" name="ex.TabVisible3" displayName="ex.TabVisible3" ref="C24:BS27" totalsRowShown="0" headerRowDxfId="22" dataDxfId="21">
  <autoFilter ref="C24:BS27" xr:uid="{1376888F-4917-DA42-AB9D-D7B6DC0A2977}"/>
  <tableColumns count="69">
    <tableColumn id="1" xr3:uid="{8F3AA6BC-9797-4FC6-8B1E-F97686E22936}" name="Key項目" dataDxfId="20">
      <calculatedColumnFormula>A25</calculatedColumnFormula>
    </tableColumn>
    <tableColumn id="10" xr3:uid="{25B086F7-8460-4726-B1D0-D2E62214033F}" name="(2)エンドユーザー様情報" dataDxfId="19"/>
    <tableColumn id="11" xr3:uid="{7F6B8BDE-F86C-4EBC-AB92-F635320371EC}" name="(2-1)エンドユーザーご担当者様情報" dataDxfId="18"/>
    <tableColumn id="12" xr3:uid="{222A01B9-19DC-4537-AD36-8597F68F313D}" name="会社会社名*" dataDxfId="17"/>
    <tableColumn id="28" xr3:uid="{91A16948-183B-49E7-BA17-CE08ACDDF82D}" name="ご担当者さま部署名*" dataDxfId="16"/>
    <tableColumn id="14" xr3:uid="{AF376D49-BEBA-4414-AB04-D8842EDD5803}" name="姓*" dataDxfId="15"/>
    <tableColumn id="15" xr3:uid="{E368A271-1E6A-4F2B-A08F-DE6EC919C987}" name="名*" dataDxfId="14"/>
    <tableColumn id="16" xr3:uid="{16387C87-73FD-4C66-9BE1-29A8CFB49C84}" name="Eメールアドレス*" dataDxfId="13"/>
    <tableColumn id="17" xr3:uid="{B760D5C8-C291-44CA-9FF7-C87FAD4D4F16}" name="電話番号*" dataDxfId="12"/>
    <tableColumn id="18" xr3:uid="{E94306BE-0C8C-449C-9B8D-A5DB46DD4379}" name="ご住所郵便番号*" dataDxfId="11"/>
    <tableColumn id="19" xr3:uid="{D7D2C1FE-3A56-4AA7-8D55-562C25088534}" name="都道府県*" dataDxfId="10"/>
    <tableColumn id="20" xr3:uid="{9AC46FA6-6CC3-4399-B9C9-F07F384F7618}" name="市区郡*" dataDxfId="9"/>
    <tableColumn id="25" xr3:uid="{6BA24735-C1FE-49CA-97A6-14A36831B419}" name="町名番地*" dataDxfId="8"/>
    <tableColumn id="5" xr3:uid="{6E698710-450D-438A-98E9-655EEEEB30A0}" name="(2-2)物理納品先ご担当者様情報"/>
    <tableColumn id="26" xr3:uid="{4960A7C8-BC7A-4445-9770-41D93C1A06B0}" name="物理納品先"/>
    <tableColumn id="29" xr3:uid="{A9165DB5-1024-4775-A35F-7194220865B6}" name="会社名*32"/>
    <tableColumn id="75" xr3:uid="{C2B55E22-FA0C-46EF-934E-53EB0E85C1D7}" name="ご担当者さま名部署名*33"/>
    <tableColumn id="76" xr3:uid="{8CF17916-D21F-428D-9A6A-FC1AFAF350BC}" name="姓*34"/>
    <tableColumn id="30" xr3:uid="{A638D01A-2368-4090-8047-74A37A6B3FE8}" name="名*35"/>
    <tableColumn id="32" xr3:uid="{A897C3EE-FF0A-4F39-BDF7-0F99C04C33F5}" name="Eメールアドレス*36"/>
    <tableColumn id="33" xr3:uid="{47DC7771-6FBF-456B-82FF-D8D3FD62BE98}" name="電話番号*37"/>
    <tableColumn id="34" xr3:uid="{4A546BD5-3D8B-4C13-806E-FA2CD7591505}" name="ご住所郵便番号*38"/>
    <tableColumn id="35" xr3:uid="{33478931-E8C8-42C8-9938-96330BBDFA16}" name="都道府県*39"/>
    <tableColumn id="36" xr3:uid="{F6B6B762-8875-4C13-8748-A6ED1DB5C45F}" name="市区郡*40"/>
    <tableColumn id="37" xr3:uid="{3B97FDE3-5E23-4F52-B94F-47F1CB8B1000}" name="町名番地*41"/>
    <tableColumn id="38" xr3:uid="{81D33E72-EFB9-4BE1-9E25-9E60372DBED4}" name="Web登録番号*42"/>
    <tableColumn id="39" xr3:uid="{2F3E7E9B-6572-4C56-BAA5-A15D9A09E532}" name="列2"/>
    <tableColumn id="40" xr3:uid="{0E9CDEDA-9F35-4533-B3B3-F5234F01BD78}" name="(3)利用規約など"/>
    <tableColumn id="41" xr3:uid="{FA91B52E-150C-4474-A9C2-DAF394256FD3}" name="利用規約・個人情報管理への同意"/>
    <tableColumn id="42" xr3:uid="{0CCFA885-8D80-4662-9F23-8525531F91BA}" name="利用規約（右URLよりご確認ください。）"/>
    <tableColumn id="43" xr3:uid="{041C034A-8F3D-45EB-81F1-5DF562EF0967}" name="個人情報の取り扱い"/>
    <tableColumn id="44" xr3:uid="{08FDC511-4C7A-4423-91AA-D1C56138E355}" name="列3"/>
    <tableColumn id="45" xr3:uid="{0D29463F-E33E-4E9E-8071-5636C328A34E}" name="(4)商流情報"/>
    <tableColumn id="46" xr3:uid="{7D17E8B4-EEFE-418A-90FB-251A42FB383E}" name="(4-1)エンドユーザー窓口販売パートナーさま情報"/>
    <tableColumn id="47" xr3:uid="{0C149793-CDF4-47A5-93FD-FE2D285EF6A3}" name="会社名*"/>
    <tableColumn id="48" xr3:uid="{B6411A81-AE7A-4719-AD8C-EEE85A11FA73}" name="ご担当者さま名部署名*"/>
    <tableColumn id="49" xr3:uid="{1A776DA1-7971-4B5D-A37C-6F165D302A5F}" name="姓*4"/>
    <tableColumn id="50" xr3:uid="{BD5831AE-E60B-454E-9DE7-9E6368EFEC24}" name="名*5"/>
    <tableColumn id="51" xr3:uid="{09232549-8218-4D3E-96A4-1AA0D8B57907}" name="Eメールアドレス*6"/>
    <tableColumn id="52" xr3:uid="{24B903B8-DED9-420D-BC6C-47F91AED5EE3}" name="電話番号*7"/>
    <tableColumn id="53" xr3:uid="{A28CD605-ACFA-4322-BF17-1DBA0D6ECDF3}" name="ご住所郵便番号*8"/>
    <tableColumn id="54" xr3:uid="{D9619334-1BA2-448A-AE87-AFC91AABE159}" name="都道府県*9"/>
    <tableColumn id="55" xr3:uid="{A78F6258-A732-414F-9095-1FF1246921F6}" name="市区郡*10"/>
    <tableColumn id="56" xr3:uid="{D168E8E7-18CB-4919-86CC-63067AB1C24D}" name="町名番地*11"/>
    <tableColumn id="57" xr3:uid="{923C60B5-A2F8-4022-9AD6-5023E0E2AB54}" name="(4-2)二次販売パートナーさま情報"/>
    <tableColumn id="58" xr3:uid="{20131A5C-4EA0-4C55-9980-A086E58AC77C}" name="会社名*12"/>
    <tableColumn id="59" xr3:uid="{4D5A7D4C-54DE-43D7-8F79-A431554623FB}" name="ご担当者さま名部署名*13"/>
    <tableColumn id="60" xr3:uid="{48EC711C-EA9B-4C32-9C8E-A5B7D429E2F4}" name="姓*14"/>
    <tableColumn id="61" xr3:uid="{437243BE-0A8A-4C50-A80C-8A8B53DB6B43}" name="名*15"/>
    <tableColumn id="62" xr3:uid="{0E97A16F-BE07-4785-9B58-657A5EDB9A98}" name="Eメールアドレス*16"/>
    <tableColumn id="63" xr3:uid="{69F52ED4-9B69-4163-9BDA-72C02EE57FF5}" name="電話番号*17"/>
    <tableColumn id="64" xr3:uid="{5E7FB4F3-BFB9-488E-841F-0CDCC4B616B9}" name="ご住所郵便番号*18"/>
    <tableColumn id="65" xr3:uid="{D541B6E7-FB88-4E1A-8909-8C3B721CE794}" name="都道府県*19"/>
    <tableColumn id="66" xr3:uid="{10509203-9838-46B8-8080-74A74EF27808}" name="市区郡*20"/>
    <tableColumn id="67" xr3:uid="{59185DD0-81C4-4942-B969-FBDB9E60CE71}" name="町名番地*21"/>
    <tableColumn id="68" xr3:uid="{54160D2F-D1FA-4E4B-9DE1-E468927978C2}" name="(4-3)ディストリビューター営業担当者さま情報　"/>
    <tableColumn id="69" xr3:uid="{4C691755-C84B-49E4-B6EA-540C6FC4D8FB}" name="会社名*22"/>
    <tableColumn id="2" xr3:uid="{40DCFA5C-3916-4844-A1AC-BD058A1468F0}" name="ご担当者さま名部署名*23"/>
    <tableColumn id="9" xr3:uid="{E04F00A0-F97E-485C-934F-5301394FB0D7}" name="姓*24"/>
    <tableColumn id="71" xr3:uid="{B45C588C-7F26-40A7-BAFB-F41FE9864BEB}" name="名*25"/>
    <tableColumn id="7" xr3:uid="{CD0FCF7E-FA19-44D6-9773-93A6A31037ED}" name="Eメールアドレス*26"/>
    <tableColumn id="8" xr3:uid="{5502E3A2-F67A-4F94-8054-ABA238548151}" name="電話番号*27"/>
    <tableColumn id="13" xr3:uid="{8BED9BB1-517D-491F-BF04-2F0641E1821F}" name="ご住所郵便番号*28"/>
    <tableColumn id="27" xr3:uid="{4E81F810-05FA-433C-8152-C654AD510193}" name="都道府県*29"/>
    <tableColumn id="31" xr3:uid="{E9D65E6A-10C3-49DC-95BC-A3E5C281238C}" name="市区郡*30"/>
    <tableColumn id="70" xr3:uid="{39319498-804A-453D-83EE-DEA2882FEC94}" name="町名番地*31"/>
    <tableColumn id="72" xr3:uid="{4139FCB8-7ABB-496F-8C7A-3029DCB86388}" name="列4"/>
    <tableColumn id="73" xr3:uid="{D40B78B5-977E-465D-B14A-B80A8B574D77}" name="(6)ディストリビューター様ご記入欄"/>
    <tableColumn id="3" xr3:uid="{49E56CB0-0BDB-4934-B6C7-1AFD6B24BBE3}" name="ご注文番号"/>
  </tableColumns>
  <tableStyleInfo name="TableStyleMedium3"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AFC0245-D4C4-4E08-AC5A-A6E6B83641A4}" name="テーブル41339" displayName="テーブル41339" ref="E1:E3" totalsRowShown="0" headerRowDxfId="7" dataDxfId="6">
  <autoFilter ref="E1:E3" xr:uid="{03CD7745-E409-9F4E-97A9-1D2201EE10EA}"/>
  <tableColumns count="1">
    <tableColumn id="1" xr3:uid="{C26300B4-5414-41BD-8A6F-2712E7D23F3F}" name="商流区分" dataDxfId="5"/>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780483F-211A-4F44-B91F-B73926D4FEC3}" name="テーブル51440" displayName="テーブル51440" ref="G1:G2" totalsRowShown="0" headerRowDxfId="4" tableBorderDxfId="3">
  <autoFilter ref="G1:G2" xr:uid="{7F2B18DD-DEA4-8F40-A7B5-94D034FE2148}"/>
  <tableColumns count="1">
    <tableColumn id="1" xr3:uid="{02DF0437-ED49-49AA-B0D4-45AB792C707E}" name="利用規約・個人情報管理への同意"/>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068D5E-AC9C-9040-9DD9-49CD1B8B293C}" name="tabProduct" displayName="tabProduct" ref="A1:A13" totalsRowShown="0" headerRowDxfId="683" dataDxfId="682">
  <autoFilter ref="A1:A13" xr:uid="{BE068D5E-AC9C-9040-9DD9-49CD1B8B293C}"/>
  <tableColumns count="1">
    <tableColumn id="1" xr3:uid="{73C0B137-0D39-EE47-BBE9-6A0061C2F278}" name="選択商品" dataDxfId="681"/>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2FF1D35-F03C-4967-8DAF-3E51B7CE904F}" name="ex.TabNote4" displayName="ex.TabNote4" ref="C41:BS44" totalsRowShown="0" headerRowDxfId="2">
  <autoFilter ref="C41:BS44" xr:uid="{B59964F1-74FD-4BFD-80D3-D2B495FB2667}"/>
  <tableColumns count="69">
    <tableColumn id="1" xr3:uid="{A4804AFE-220A-4EF5-9C4A-48C852536BE9}" name="Key項目" dataDxfId="1">
      <calculatedColumnFormula>A42</calculatedColumnFormula>
    </tableColumn>
    <tableColumn id="3" xr3:uid="{1D4CD236-E4AF-431A-BED2-041C94670768}" name="(2)エンドユーザー様情報"/>
    <tableColumn id="4" xr3:uid="{A96A6597-E9FF-41E9-B1E4-F08511CB6340}" name="(2-1)エンドユーザーご担当者様情報"/>
    <tableColumn id="5" xr3:uid="{85DCAD30-7DC0-467D-A0B5-BAC92AC31F8F}" name="会社会社名*" dataDxfId="0"/>
    <tableColumn id="6" xr3:uid="{F9305385-F1FB-481A-9003-32DEE2E6A72F}" name="ご担当者さま部署名*"/>
    <tableColumn id="7" xr3:uid="{D7C2A803-B4A7-44A7-9021-AE43E8933778}" name="姓*"/>
    <tableColumn id="8" xr3:uid="{DEDBF9D2-FCB9-4DD8-996A-852412B9EEEF}" name="名*"/>
    <tableColumn id="9" xr3:uid="{CBE35023-BB48-426C-B860-3C9A74FBFE22}" name="Eメールアドレス*"/>
    <tableColumn id="10" xr3:uid="{044FC5E3-9D8C-4C3E-A45B-87B55C290950}" name="電話番号*"/>
    <tableColumn id="11" xr3:uid="{D97C18B7-5904-4275-A84A-F517E32F93B8}" name="ご住所郵便番号*"/>
    <tableColumn id="12" xr3:uid="{BEFCB88A-A9AF-4D4F-8E03-938A5E4EE783}" name="都道府県*"/>
    <tableColumn id="13" xr3:uid="{FD4A59A5-4F35-48E2-AA01-C272E1E70994}" name="市区郡*"/>
    <tableColumn id="14" xr3:uid="{29CEB6E1-70BB-46A8-99C8-25A662185909}" name="町名番地*"/>
    <tableColumn id="15" xr3:uid="{0D124431-7D5D-45C8-9005-0BCA2BD46B79}" name="(2-2)物理納品先ご担当者様情報"/>
    <tableColumn id="16" xr3:uid="{9B49880B-249D-49CC-8D6F-82028179DD98}" name="物理納品先"/>
    <tableColumn id="17" xr3:uid="{279AEABB-1B16-4D14-B3FB-B1FB558F8E86}" name="会社名*32"/>
    <tableColumn id="18" xr3:uid="{2EA723FB-6D95-4A34-9112-253424269C8C}" name="ご担当者さま名部署名*33"/>
    <tableColumn id="19" xr3:uid="{A4E004F8-D846-4BEF-B3A3-8CDD8A20A602}" name="姓*34"/>
    <tableColumn id="20" xr3:uid="{AC8CBEB8-A7DC-4700-9FA8-A4AD12456017}" name="名*35"/>
    <tableColumn id="21" xr3:uid="{A99D19CC-B82E-48F6-A5F6-6C59EDA378CA}" name="Eメールアドレス*36"/>
    <tableColumn id="22" xr3:uid="{12156FFE-1C27-4ABF-A4E0-F376714DC0DE}" name="電話番号*37"/>
    <tableColumn id="23" xr3:uid="{4AA9B289-A95C-4DDA-BFB3-9B38CFB0534B}" name="ご住所郵便番号*38"/>
    <tableColumn id="24" xr3:uid="{D8CEF1EE-E29B-42BE-AA0C-5E4EC5CA14BB}" name="都道府県*39"/>
    <tableColumn id="25" xr3:uid="{86829BCB-F5DC-4C96-8F59-801388513F30}" name="市区郡*40"/>
    <tableColumn id="26" xr3:uid="{B6810924-DECE-44CA-A687-0E6028A5514C}" name="町名番地*41"/>
    <tableColumn id="27" xr3:uid="{BEE79E41-7EA3-45B2-892A-032BE4A2559F}" name="Web登録番号*42"/>
    <tableColumn id="28" xr3:uid="{15A8D972-D58F-455E-BAF3-2E5FEF8321E7}" name="列2"/>
    <tableColumn id="29" xr3:uid="{A60ABC80-1ECC-47C5-A633-E36106E2A3C2}" name="(3)利用規約など"/>
    <tableColumn id="30" xr3:uid="{CE8340F2-94CE-4D3E-B0B5-0838068A28A8}" name="利用規約・個人情報管理への同意"/>
    <tableColumn id="31" xr3:uid="{7479B0AF-BAAC-4A42-A1B0-2330E56C9525}" name="利用規約（右URLよりご確認ください。）"/>
    <tableColumn id="32" xr3:uid="{72EDF47B-E41B-44E4-B6EF-852D12200696}" name="個人情報の取り扱い"/>
    <tableColumn id="33" xr3:uid="{C794558C-D31A-4364-A5BA-78BF9A920AA1}" name="列3"/>
    <tableColumn id="34" xr3:uid="{9E01ABA7-BA0F-4FF0-8C56-63799AED5ABD}" name="(4)商流情報"/>
    <tableColumn id="35" xr3:uid="{DCBF5286-355A-43DB-846D-7933EB196139}" name="(4-1)エンドユーザー窓口販売パートナーさま情報"/>
    <tableColumn id="36" xr3:uid="{C15AE2C7-19EF-4C71-B2BE-7431AC57714D}" name="会社名*"/>
    <tableColumn id="37" xr3:uid="{0D4430A2-D2CA-4D1D-898C-47FA9EBE9A5A}" name="ご担当者さま名部署名*"/>
    <tableColumn id="38" xr3:uid="{8AB4CFAF-2380-48F1-99E9-569329544D82}" name="姓*4"/>
    <tableColumn id="39" xr3:uid="{5E37475C-C55D-4B32-A087-2DA264A5D412}" name="名*5"/>
    <tableColumn id="40" xr3:uid="{2B9974F8-BA03-4F4A-82D4-8B49BFFFB272}" name="Eメールアドレス*6"/>
    <tableColumn id="41" xr3:uid="{E9180FF5-D78D-4C97-B621-6BB4440304D7}" name="電話番号*7"/>
    <tableColumn id="42" xr3:uid="{4114AB08-E5FA-4B12-8AED-4B207E8D1C22}" name="ご住所郵便番号*8"/>
    <tableColumn id="43" xr3:uid="{076B21AC-A53A-443F-8249-18673A11B3C9}" name="都道府県*9"/>
    <tableColumn id="44" xr3:uid="{7AFDD5C7-E105-4EAA-AAB9-33A05F281838}" name="市区郡*10"/>
    <tableColumn id="45" xr3:uid="{E5EB2ECD-AEDF-47DC-A7D4-3EDD36A557F6}" name="町名番地*11"/>
    <tableColumn id="46" xr3:uid="{CBA5BBE1-A47F-4049-A1CA-99F79ACF5107}" name="(4-2)二次販売パートナーさま情報"/>
    <tableColumn id="47" xr3:uid="{71692595-4C93-4801-AB37-038B4DC7B59B}" name="会社名*12"/>
    <tableColumn id="48" xr3:uid="{6CF219FB-D220-4864-A491-9DD27349C972}" name="ご担当者さま名部署名*13"/>
    <tableColumn id="49" xr3:uid="{6460A73C-FD37-4CDF-9264-3FEB629F942C}" name="姓*14"/>
    <tableColumn id="50" xr3:uid="{2C1F81A3-45C8-4594-9A50-D8BF099E6B91}" name="名*15"/>
    <tableColumn id="51" xr3:uid="{25365CC5-A198-4D01-B023-D9797C6C2B8B}" name="Eメールアドレス*16"/>
    <tableColumn id="52" xr3:uid="{DE602245-742B-46E9-A891-2C1023FFDE26}" name="電話番号*17"/>
    <tableColumn id="53" xr3:uid="{7C117954-567B-476B-BC43-01CFC637C370}" name="ご住所郵便番号*18"/>
    <tableColumn id="54" xr3:uid="{5AAED9F2-B51C-49A5-8691-40956EF85AD3}" name="都道府県*19"/>
    <tableColumn id="55" xr3:uid="{8C96C44B-1A02-4915-B447-15894F56D2F1}" name="市区郡*20"/>
    <tableColumn id="56" xr3:uid="{1240FBBB-A7A9-435F-A3DF-074AC6635BBE}" name="町名番地*21"/>
    <tableColumn id="57" xr3:uid="{02CB884B-E0FE-46FB-9EC1-7BF3331BF266}" name="(4-3)ディストリビューター営業担当者さま情報　"/>
    <tableColumn id="58" xr3:uid="{9FC02EC6-302C-4D4E-8F29-696BA019F064}" name="会社名*22"/>
    <tableColumn id="59" xr3:uid="{2BC6C92B-C77C-4C8C-91A0-01946B5A1628}" name="ご担当者さま名部署名*23"/>
    <tableColumn id="60" xr3:uid="{65F147A4-EE27-4042-ABDD-D735A443B7DF}" name="姓*24"/>
    <tableColumn id="61" xr3:uid="{C08B327C-E461-41E5-98DE-32BA79BBA60B}" name="名*25"/>
    <tableColumn id="62" xr3:uid="{52911F0D-4473-4B63-A7BA-7D01E7056FBB}" name="Eメールアドレス*26"/>
    <tableColumn id="63" xr3:uid="{2957491E-DE96-454B-8D75-98E941F712DB}" name="電話番号*27"/>
    <tableColumn id="64" xr3:uid="{17536A61-7D1A-4D95-BDF7-4CACAD7FFAC1}" name="ご住所郵便番号*28"/>
    <tableColumn id="65" xr3:uid="{9636B1BC-9F91-40C9-942D-200BE29C3D8D}" name="都道府県*29"/>
    <tableColumn id="66" xr3:uid="{C5B280FE-4B59-48C2-A103-CBEDE4503B80}" name="市区郡*30"/>
    <tableColumn id="67" xr3:uid="{33D7329D-EF7B-4909-8586-575BEA1BBA3E}" name="町名番地*31"/>
    <tableColumn id="68" xr3:uid="{26FA6617-37A5-4D22-B76E-D6CCD159DB82}" name="列4"/>
    <tableColumn id="69" xr3:uid="{683CD566-BD0C-4E2B-9D4F-D5B90032636C}" name="(6)ディストリビューター様ご記入欄"/>
    <tableColumn id="2" xr3:uid="{01200588-14A8-4C80-BB7C-3B27AD301B1B}" name="ご注文番号"/>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4A66307-6F35-0241-9166-4EFA37F38A45}" name="tabKbn" displayName="tabKbn" ref="C1:C5" totalsRowShown="0" headerRowDxfId="680" dataDxfId="679">
  <autoFilter ref="C1:C5" xr:uid="{14A66307-6F35-0241-9166-4EFA37F38A45}"/>
  <tableColumns count="1">
    <tableColumn id="1" xr3:uid="{1EA6B1B0-1CFF-9647-B794-859769D50408}" name="申込区分" dataDxfId="67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972601C-EB3D-A14A-9AD4-48E8498534E4}" name="TabNote" displayName="TabNote" ref="C18:DS46" totalsRowShown="0" headerRowDxfId="677" dataDxfId="676">
  <tableColumns count="121">
    <tableColumn id="1" xr3:uid="{884FD5B2-76F5-2A42-AC6E-D905AFF05D04}" name="Key項目" dataDxfId="675">
      <calculatedColumnFormula>A19&amp;B19</calculatedColumnFormula>
    </tableColumn>
    <tableColumn id="3" xr3:uid="{CAC21CF0-FD6A-3D43-96FD-8F5759C7A323}" name="お客さまID*" dataDxfId="674"/>
    <tableColumn id="4" xr3:uid="{EE77E916-C958-2D46-B79F-D576C54787E3}" name="環境引き継ぎ元のID*" dataDxfId="673"/>
    <tableColumn id="71" xr3:uid="{80C86FE8-3740-4405-8F17-D47D7D788D3C}" name="ライセンスキー" dataDxfId="672"/>
    <tableColumn id="6" xr3:uid="{4FBBA8CF-D17E-064B-9CAA-F8093146EA35}" name="契約年数（原則、年単位で指定ください）" dataDxfId="671"/>
    <tableColumn id="84" xr3:uid="{D3A04C5C-A245-2D42-ADEC-BEB90C933087}" name="列7" dataDxfId="670"/>
    <tableColumn id="85" xr3:uid="{6214F03D-4D5F-904B-8029-0F5FD29C3687}" name="列8" dataDxfId="669"/>
    <tableColumn id="86" xr3:uid="{837D22CB-CFFE-904D-8336-1ED9BBD81092}" name="列9" dataDxfId="668"/>
    <tableColumn id="87" xr3:uid="{0D0AA70B-CF00-0F4A-9ABD-DFCC31A5C753}" name="列10" dataDxfId="667"/>
    <tableColumn id="88" xr3:uid="{E97FAAE3-9AAC-F241-B1C4-704E0FDACDBE}" name="列11" dataDxfId="666"/>
    <tableColumn id="89" xr3:uid="{F3B5F5C8-BFB8-2941-B45A-A4430A789AB3}" name="列12" dataDxfId="665"/>
    <tableColumn id="90" xr3:uid="{051F55C5-BA89-224D-81DC-BFC441067F58}" name="列13" dataDxfId="664"/>
    <tableColumn id="91" xr3:uid="{093DD705-8EA2-234C-8E52-31E1563A800F}" name="列14" dataDxfId="663"/>
    <tableColumn id="110" xr3:uid="{C5049F56-4762-6940-9D4B-BB13F791C636}" name="列15" dataDxfId="662"/>
    <tableColumn id="74" xr3:uid="{DCF9BA51-F736-144A-9CC6-A96DB7FD51B5}" name="列1" dataDxfId="661"/>
    <tableColumn id="10" xr3:uid="{43725F8F-62B8-8446-BE4D-54A4E5FD0571}" name="(2)エンドユーザー様情報" dataDxfId="660"/>
    <tableColumn id="11" xr3:uid="{BCA7F48C-03E4-3D49-99A7-0A203391F861}" name="会社会社名*" dataDxfId="659"/>
    <tableColumn id="83" xr3:uid="{64BCB566-6437-524C-A60B-42D987E36036}" name="会社HP URL" dataDxfId="658"/>
    <tableColumn id="12" xr3:uid="{42DFC31A-085E-7D4F-875A-A4B6D0A187C4}" name="ご担当者さま部署名*" dataDxfId="657"/>
    <tableColumn id="80" xr3:uid="{95A927F3-3EC3-406C-9E51-42C0791FF873}" name="役職" dataDxfId="656"/>
    <tableColumn id="28" xr3:uid="{2AA7D588-E8F0-0545-A41D-314E87F5F7BF}" name="姓*" dataDxfId="655"/>
    <tableColumn id="14" xr3:uid="{01C4D2E6-7D57-4741-8247-1CA17402620A}" name="名*" dataDxfId="654"/>
    <tableColumn id="15" xr3:uid="{7777E5E4-C1F4-404A-9E39-A61E326EE5F2}" name="Eメールアドレス*" dataDxfId="653"/>
    <tableColumn id="16" xr3:uid="{08FD1B0C-6660-A441-979C-30555FA298D2}" name="電話番号*" dataDxfId="652"/>
    <tableColumn id="17" xr3:uid="{C1067D2B-DE02-4F47-8662-79D10820A6A2}" name="ご住所郵便番号*" dataDxfId="651"/>
    <tableColumn id="18" xr3:uid="{9D973088-C6D2-E244-A2FC-2CDBECD72229}" name="都道府県*" dataDxfId="650"/>
    <tableColumn id="19" xr3:uid="{DCB5E5A7-7C77-2A4E-BC6F-79E1A87798FC}" name="市区郡*" dataDxfId="649"/>
    <tableColumn id="20" xr3:uid="{783578DE-219C-304C-97EB-3603AB9417F2}" name="町名番地*" dataDxfId="648"/>
    <tableColumn id="21" xr3:uid="{1C0099B4-26EC-2E40-A7C4-F01A94D73B25}" name="英字表記英字 会社名*" dataDxfId="647"/>
    <tableColumn id="22" xr3:uid="{F7A5D66F-2400-7E48-BD63-1A15C679AFCE}" name="英字 住所*" dataDxfId="646"/>
    <tableColumn id="79" xr3:uid="{0063F521-094E-A647-8F70-D9E6E29AE448}" name="英字 役職" dataDxfId="645"/>
    <tableColumn id="23" xr3:uid="{50221E61-0010-A141-85C3-A09818EA12F6}" name="英字 姓*" dataDxfId="644"/>
    <tableColumn id="24" xr3:uid="{38C0000B-FB0F-6742-972C-E6F49C78D779}" name="英字 名*" dataDxfId="643"/>
    <tableColumn id="25" xr3:uid="{21F2C5A8-090C-A240-8FF5-9FB682EEC8CD}" name="列2" dataDxfId="642"/>
    <tableColumn id="92" xr3:uid="{088483D4-8232-414C-8456-D83E5424C809}" name="列22" dataDxfId="641"/>
    <tableColumn id="93" xr3:uid="{FC47540B-9C5A-DF42-8276-A6E7172B4A04}" name="列23" dataDxfId="640"/>
    <tableColumn id="94" xr3:uid="{14181162-4593-2D42-B37E-A07278F705D2}" name="列24" dataDxfId="639"/>
    <tableColumn id="95" xr3:uid="{3D435CD4-B6D6-4A4A-99A0-AB6EDCA1C447}" name="列25" dataDxfId="638"/>
    <tableColumn id="96" xr3:uid="{B342E85D-9846-504D-847F-14AC8E1C4F41}" name="列26" dataDxfId="637"/>
    <tableColumn id="97" xr3:uid="{C6D306C9-A6AA-6F4D-80E5-6E8ADC491BD9}" name="列27" dataDxfId="636"/>
    <tableColumn id="98" xr3:uid="{5D218F83-8A3C-4F4B-B7A0-E8161C243D2B}" name="列28" dataDxfId="635"/>
    <tableColumn id="99" xr3:uid="{D7F2E96D-0451-2C4C-B358-48A54D95703E}" name="列29" dataDxfId="634"/>
    <tableColumn id="100" xr3:uid="{04CF5039-5001-6E45-ABA0-7C60FE1141D6}" name="列30" dataDxfId="633"/>
    <tableColumn id="101" xr3:uid="{77B4FA29-DE62-6246-8148-76322D5E4B8B}" name="列31" dataDxfId="632"/>
    <tableColumn id="102" xr3:uid="{BF0942E3-C5DF-314A-B948-F42FCFAAE9C5}" name="列32" dataDxfId="631"/>
    <tableColumn id="2" xr3:uid="{B3C64E2E-F1DA-F94A-9263-7530B580C481}" name="(3)利用規約など" dataDxfId="630"/>
    <tableColumn id="26" xr3:uid="{104F6B2B-D0A3-3149-945E-57CAE9295D5C}" name="利用規約・個人情報管理への同意" dataDxfId="629"/>
    <tableColumn id="29" xr3:uid="{2A0EDC05-21A2-AF44-BC4F-1C7D5AD867D6}" name="利用規約（右URLよりご確認ください。）" dataDxfId="628"/>
    <tableColumn id="77" xr3:uid="{9A946404-91B8-1749-BDCC-5B930CB64A3E}" name="個人情報の取り扱い" dataDxfId="627"/>
    <tableColumn id="78" xr3:uid="{ECBD9BA0-CAE3-7E4A-A65C-A0F3377831F0}" name="列3" dataDxfId="626"/>
    <tableColumn id="111" xr3:uid="{9015335F-625C-8842-98B3-EDC46454D93C}" name="列33" dataDxfId="625"/>
    <tableColumn id="112" xr3:uid="{51AC0EAC-905D-5C4E-A9C5-29E0DFC0E45B}" name="列34" dataDxfId="624"/>
    <tableColumn id="113" xr3:uid="{8AB400C0-9A7F-224A-9643-DA8FAAB05610}" name="列35" dataDxfId="623"/>
    <tableColumn id="115" xr3:uid="{740F0349-C8FA-8645-AD15-84F4D4DFD061}" name="列352" dataDxfId="622"/>
    <tableColumn id="114" xr3:uid="{B65D13C9-F2BF-B542-87ED-CB4FE812D5F2}" name="列36" dataDxfId="621"/>
    <tableColumn id="30" xr3:uid="{992112DA-45C5-1147-B64B-4EF91E844510}" name="(4)商流情報" dataDxfId="620"/>
    <tableColumn id="72" xr3:uid="{E1F87133-CDAF-4A1C-A1D5-4447296BD9DB}" name="列6" dataDxfId="619"/>
    <tableColumn id="32" xr3:uid="{0BCF96D6-3B91-1542-BD36-FFD5519FB1C4}" name="(4-1)エンドユーザー窓口販売パートナーさま情報" dataDxfId="618"/>
    <tableColumn id="33" xr3:uid="{88359EAD-506E-6740-BF41-5D5036A73A6B}" name="会社名*" dataDxfId="617"/>
    <tableColumn id="34" xr3:uid="{63947562-A3A9-5646-B97A-828729C4F5CF}" name="ご担当者さま名部署名*" dataDxfId="616"/>
    <tableColumn id="35" xr3:uid="{7F1B7E31-9E8F-2C48-9E61-642F726970AA}" name="姓*4" dataDxfId="615"/>
    <tableColumn id="36" xr3:uid="{E690260F-55B4-FD4C-996D-3C0F6DA1B122}" name="名*5" dataDxfId="614"/>
    <tableColumn id="82" xr3:uid="{4FAEAFAE-1FAD-394C-8970-D13A0D892EB9}" name="姓かな" dataDxfId="613"/>
    <tableColumn id="81" xr3:uid="{1522EFD0-3C76-D745-96E5-B403E2C49FAF}" name="名かな" dataDxfId="612"/>
    <tableColumn id="37" xr3:uid="{31EA051C-E167-3942-B363-88D4E80CE8E9}" name="Eメールアドレス*6" dataDxfId="611"/>
    <tableColumn id="38" xr3:uid="{E7B692C1-7B51-8B41-8331-B7FF80D2BE43}" name="電話番号*7" dataDxfId="610"/>
    <tableColumn id="39" xr3:uid="{A201DC5E-29BC-B347-829D-1245E04105EF}" name="ご住所郵便番号*8" dataDxfId="609"/>
    <tableColumn id="40" xr3:uid="{16B7C5E9-9E1E-2B48-B4D1-C812429BB283}" name="都道府県*9" dataDxfId="608"/>
    <tableColumn id="41" xr3:uid="{44A60327-0999-644D-BF99-504DA7F72D6A}" name="市区郡*10" dataDxfId="607"/>
    <tableColumn id="42" xr3:uid="{34559355-9C34-E34B-B9BB-DC7BA4425E68}" name="町名番地*11" dataDxfId="606"/>
    <tableColumn id="120" xr3:uid="{FF9BD4E8-293B-E149-87AB-3B27384F16D9}" name="列16" dataDxfId="605"/>
    <tableColumn id="121" xr3:uid="{BCB4927C-64BB-3347-B6D3-F05275C7525C}" name="列17" dataDxfId="604"/>
    <tableColumn id="122" xr3:uid="{875677D0-20AF-9D49-98F0-BC2E84D4AAE8}" name="列18" dataDxfId="603"/>
    <tableColumn id="123" xr3:uid="{8117B014-B397-074C-BB2E-CAA07429E886}" name="列19" dataDxfId="602"/>
    <tableColumn id="43" xr3:uid="{7A93F563-5D3E-3F40-8B11-94D02E3A748A}" name="(4-2)二次販売パートナーさま情報" dataDxfId="601"/>
    <tableColumn id="44" xr3:uid="{CEC69DC4-B9B5-EA4D-B27F-E37DFC67029C}" name="会社名*12" dataDxfId="600"/>
    <tableColumn id="45" xr3:uid="{7C710EA7-B53C-B64A-B7BA-11B92F71D2E9}" name="ご担当者さま名部署名*13" dataDxfId="599"/>
    <tableColumn id="46" xr3:uid="{F5DE3C29-9A84-8440-A26C-8D8F2E116139}" name="姓*14" dataDxfId="598"/>
    <tableColumn id="47" xr3:uid="{12AC7471-11EA-C741-953B-A0ECA1E3DD1A}" name="名*15" dataDxfId="597"/>
    <tableColumn id="48" xr3:uid="{18945B6C-1667-9C4E-B583-1F1CA545DE4B}" name="Eメールアドレス*16" dataDxfId="596"/>
    <tableColumn id="49" xr3:uid="{015A128C-8716-2849-8273-817C131105E4}" name="電話番号*17" dataDxfId="595"/>
    <tableColumn id="50" xr3:uid="{E6B4B1F7-FA78-E548-BB74-352F6362C733}" name="ご住所郵便番号*18" dataDxfId="594"/>
    <tableColumn id="51" xr3:uid="{3B31C126-70AD-AC4C-9C44-6F7F8EB449A3}" name="都道府県*19" dataDxfId="593"/>
    <tableColumn id="52" xr3:uid="{40027C3E-840B-F14D-ACA3-45CA7205FBC5}" name="市区郡*20" dataDxfId="592"/>
    <tableColumn id="53" xr3:uid="{32DA6D4C-6DE7-1246-8CF6-6F65F86B1F06}" name="町名番地*21" dataDxfId="591"/>
    <tableColumn id="124" xr3:uid="{4B974124-5723-A048-B81D-3DFF53C74379}" name="列20" dataDxfId="590"/>
    <tableColumn id="125" xr3:uid="{78A6EA36-16EC-9E41-A204-D228A0EDF7E8}" name="列21" dataDxfId="589"/>
    <tableColumn id="126" xr3:uid="{B2E212DB-3B54-A64C-86F8-5D16E96BD3E0}" name="列37" dataDxfId="588"/>
    <tableColumn id="127" xr3:uid="{27CAB6D4-81F2-CE4C-A949-0783F97A1013}" name="列38" dataDxfId="587"/>
    <tableColumn id="128" xr3:uid="{DBFFB648-79F2-A946-9F1D-0B839A708B88}" name="列39" dataDxfId="586"/>
    <tableColumn id="129" xr3:uid="{0884198C-5C50-5044-9E3C-B3A635721336}" name="列40" dataDxfId="585"/>
    <tableColumn id="130" xr3:uid="{3EBE354A-0E9B-4243-B1E8-B0AC617E3DEB}" name="列41" dataDxfId="584"/>
    <tableColumn id="131" xr3:uid="{7CC1A5C7-F16E-534B-B3FF-0165FF53C3AD}" name="列42" dataDxfId="583"/>
    <tableColumn id="132" xr3:uid="{60D22F21-FE11-1C40-8BE6-133EC621271C}" name="列43" dataDxfId="582"/>
    <tableColumn id="54" xr3:uid="{2F429ED6-D491-DB4B-9B92-2DBAAF154D2D}" name="(4-3)ディストリビューター営業担当者さま情報　" dataDxfId="581"/>
    <tableColumn id="55" xr3:uid="{7783A58E-9B2A-8446-8BD0-60723D2616C5}" name="会社名*22" dataDxfId="580"/>
    <tableColumn id="56" xr3:uid="{16828607-273E-F747-9EF5-7496FE6960C4}" name="ご担当者さま名部署名*23" dataDxfId="579"/>
    <tableColumn id="57" xr3:uid="{BBA72380-50CF-E648-B290-1223DF11D766}" name="姓*24" dataDxfId="578"/>
    <tableColumn id="58" xr3:uid="{0A422869-6CA3-874B-B258-0DE0B73A6F47}" name="名*25" dataDxfId="577"/>
    <tableColumn id="59" xr3:uid="{A464B7F4-777F-4544-86E4-98E890E78C72}" name="Eメールアドレス*26" dataDxfId="576"/>
    <tableColumn id="60" xr3:uid="{21DE04F6-EF58-E649-8C73-FBF6C6C28065}" name="電話番号*27" dataDxfId="575"/>
    <tableColumn id="61" xr3:uid="{20B75DFE-8A00-EB46-A912-F458BC064CA6}" name="ご住所郵便番号*28" dataDxfId="574"/>
    <tableColumn id="62" xr3:uid="{6FF9A239-8FE3-204D-B43A-CDBC21E47E17}" name="都道府県*29" dataDxfId="573"/>
    <tableColumn id="63" xr3:uid="{6FB5A695-8251-904B-B3CD-53771CAB8FA6}" name="市区郡*30" dataDxfId="572"/>
    <tableColumn id="64" xr3:uid="{6EC91B27-C1DF-BA44-B024-061A86561832}" name="町名番地*31" dataDxfId="571"/>
    <tableColumn id="65" xr3:uid="{CBE260D3-4A67-734C-86A2-E1DFAA12EAD5}" name="列4" dataDxfId="570"/>
    <tableColumn id="66" xr3:uid="{D23B5A1D-5CBD-1C4D-A98C-599E0982A36D}" name="(5)納品書送付先ご担当者様情報" dataDxfId="569"/>
    <tableColumn id="67" xr3:uid="{F21AEB10-86B9-7548-80BC-6E46E05AC378}" name="会社名*32" dataDxfId="568"/>
    <tableColumn id="68" xr3:uid="{759EB8D3-7A08-4941-853A-7C52A5A55D75}" name="ご担当者さま名部署名*33" dataDxfId="567"/>
    <tableColumn id="69" xr3:uid="{0A661FFF-0656-5145-A28C-F53D5BD3C99D}" name="姓*34" dataDxfId="566"/>
    <tableColumn id="73" xr3:uid="{02246868-ED70-CF4B-830E-19A146DDFC37}" name="名*35" dataDxfId="565"/>
    <tableColumn id="75" xr3:uid="{010931C0-60CA-7244-88EE-5EE40415B2F0}" name="Eメールアドレス*36" dataDxfId="564"/>
    <tableColumn id="76" xr3:uid="{A8A57011-93F1-8F45-B904-4877878BA54C}" name="電話番号*37" dataDxfId="563"/>
    <tableColumn id="5" xr3:uid="{6B324558-89A9-4914-960C-3234F2221373}" name="ご住所郵便番号*38" dataDxfId="562"/>
    <tableColumn id="7" xr3:uid="{E7C1E21F-0C64-44C8-A5C4-AA4FE45EBC9D}" name="都道府県*39" dataDxfId="561"/>
    <tableColumn id="8" xr3:uid="{DC70EDDF-C69B-4217-8CCB-0FAE053BDAC4}" name="市区郡*40" dataDxfId="560"/>
    <tableColumn id="9" xr3:uid="{34378EF9-609D-45ED-9171-E23DF15DA392}" name="町名番地*41" dataDxfId="559"/>
    <tableColumn id="13" xr3:uid="{155E2CC7-1E4F-4FC2-A11C-8F13A29E353F}" name="Web登録番号*42" dataDxfId="558"/>
    <tableColumn id="27" xr3:uid="{126C2EBB-6B0C-47E9-957B-365172620CC7}" name="列5" dataDxfId="557"/>
    <tableColumn id="31" xr3:uid="{D13983D1-A045-4AB3-B49F-E1AF5C24B5A7}" name="(6)ディストリビューター様ご記入欄" dataDxfId="556"/>
    <tableColumn id="70" xr3:uid="{45AED5E1-BCDC-421C-BDCA-CB1646AFAEA0}" name="ご注文番号" dataDxfId="55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376888F-4917-DA42-AB9D-D7B6DC0A2977}" name="TabVisible" displayName="TabVisible" ref="C50:DS77" totalsRowShown="0" headerRowDxfId="554" dataDxfId="553">
  <tableColumns count="121">
    <tableColumn id="1" xr3:uid="{BE9A6FC0-2AE8-B044-AD0A-0E1C2EABCEA3}" name="Key項目" dataDxfId="552">
      <calculatedColumnFormula>A50&amp;B50</calculatedColumnFormula>
    </tableColumn>
    <tableColumn id="3" xr3:uid="{8441CA10-17A7-7C4D-9D12-6AE9B1E8FFE3}" name="お客さまID" dataDxfId="551"/>
    <tableColumn id="4" xr3:uid="{868EBD61-F80F-494D-9759-D0285BFE9BC4}" name="環境引き継ぎ元のID" dataDxfId="550"/>
    <tableColumn id="77" xr3:uid="{4DD4BFEB-6794-42BD-BDA2-FA895CD8C0F4}" name="ライセンスキー"/>
    <tableColumn id="6" xr3:uid="{87CAB6CA-00B6-4C43-B67B-D049AFC65800}" name="契約年数（年単位で指定ください）" dataDxfId="549"/>
    <tableColumn id="84" xr3:uid="{313E8EA5-0C82-BF4C-922D-E783C4450478}" name="列7"/>
    <tableColumn id="85" xr3:uid="{6B733795-1A51-B74A-9B83-24AE3081AA6F}" name="列8"/>
    <tableColumn id="86" xr3:uid="{A8B2EC5F-8E05-454C-8742-7E3A1212E19B}" name="列9"/>
    <tableColumn id="87" xr3:uid="{50885426-2AE9-6C4F-AEBE-D56F0331F8B7}" name="列10"/>
    <tableColumn id="88" xr3:uid="{E0C31407-90F4-1B40-B2E3-5EE762195C3C}" name="列11"/>
    <tableColumn id="89" xr3:uid="{FFF8045F-6A57-A74E-A5B6-95259729EFAF}" name="列12"/>
    <tableColumn id="90" xr3:uid="{F698CFBE-7537-4B4B-8341-3C8A1435A05F}" name="列13"/>
    <tableColumn id="91" xr3:uid="{7ADB6C74-1AB5-5D46-9432-5C06A0BAD56F}" name="列14"/>
    <tableColumn id="92" xr3:uid="{62402B44-DE96-5B41-B7F6-E18B986A78CA}" name="列15"/>
    <tableColumn id="74" xr3:uid="{51ED5FA9-FC3A-1047-9255-A398D599FAE9}" name="列1"/>
    <tableColumn id="10" xr3:uid="{1836A5AE-9F2C-5546-9073-5CEF42A98C5F}" name="(2)エンドユーザー様情報" dataDxfId="548"/>
    <tableColumn id="11" xr3:uid="{333A5F20-70B5-C24E-9CDC-EB2473B10DA2}" name="会社会社名*" dataDxfId="547"/>
    <tableColumn id="83" xr3:uid="{5B71440B-EFDD-1F46-BA01-7831DB74E8BF}" name="会社HP URL"/>
    <tableColumn id="12" xr3:uid="{7273A24C-1365-5B40-919F-81C09C8C4C83}" name="ご担当者さま部署名*" dataDxfId="546"/>
    <tableColumn id="79" xr3:uid="{DFF1601B-FBE6-4C41-BDF6-8142AEB51D7C}" name="役職"/>
    <tableColumn id="28" xr3:uid="{B34A47A3-EE72-F34A-8946-142BD5EACCF3}" name="姓*" dataDxfId="545"/>
    <tableColumn id="14" xr3:uid="{7CCC96D6-09E8-6145-BD5A-E1219491C896}" name="名*" dataDxfId="544"/>
    <tableColumn id="15" xr3:uid="{2D4897E2-1E1D-EA48-93D5-F4CE0C459ACC}" name="Eメールアドレス*" dataDxfId="543"/>
    <tableColumn id="16" xr3:uid="{C9AC6114-244B-0E47-AF94-C28B2B38A03B}" name="電話番号*" dataDxfId="542"/>
    <tableColumn id="17" xr3:uid="{BFA04567-A043-2C4E-B50A-326C780A3F2A}" name="ご住所郵便番号*" dataDxfId="541"/>
    <tableColumn id="18" xr3:uid="{2132F4AA-5882-DB46-92E5-6B4221897CAE}" name="都道府県*" dataDxfId="540"/>
    <tableColumn id="19" xr3:uid="{2FBE6DFB-C942-4F43-B2EE-B49D39EB4B8A}" name="市区郡*" dataDxfId="539"/>
    <tableColumn id="20" xr3:uid="{5665665A-2EC1-4748-AC5F-0C713A43C97C}" name="町名番地*" dataDxfId="538"/>
    <tableColumn id="21" xr3:uid="{84DD3F78-C71E-AA4C-BB7E-3EF98AC07321}" name="英字表記英字 会社名*" dataDxfId="537"/>
    <tableColumn id="22" xr3:uid="{1B06EB44-59AD-9D4B-93F8-22C6AA1EC150}" name="英字 住所*" dataDxfId="536"/>
    <tableColumn id="80" xr3:uid="{5FF05575-3204-9246-BDF0-F5A2A1D825D0}" name="英字　役職"/>
    <tableColumn id="23" xr3:uid="{873CCFAC-87B6-2E4B-9C84-C727014F988E}" name="英字 姓*" dataDxfId="535"/>
    <tableColumn id="24" xr3:uid="{60E2FBF4-02CA-CD4C-B671-538027F7B790}" name="英字 名*" dataDxfId="534"/>
    <tableColumn id="25" xr3:uid="{40824D71-4262-994C-B6E4-410A74E93E52}" name="列2" dataDxfId="533"/>
    <tableColumn id="93" xr3:uid="{DEAD2F51-8F57-D74E-8D58-0D588C3BA455}" name="列22"/>
    <tableColumn id="94" xr3:uid="{D39EC381-629E-2A4A-BEF8-F7FFCF25855E}" name="列23"/>
    <tableColumn id="95" xr3:uid="{9787E1CE-7303-B949-AF4F-5AC2384508AE}" name="列24"/>
    <tableColumn id="96" xr3:uid="{4A8D7310-4724-8D45-A515-76E043C6539E}" name="列25"/>
    <tableColumn id="97" xr3:uid="{AAA114FA-3EA5-5D42-A1EF-885BBB0466D5}" name="列26"/>
    <tableColumn id="98" xr3:uid="{FA7E870A-2CBF-2040-BA7A-E89F9BE4B2D2}" name="列27"/>
    <tableColumn id="99" xr3:uid="{2D358369-5765-FA49-A739-94FF9819F574}" name="列28"/>
    <tableColumn id="100" xr3:uid="{9F096643-CCCB-154A-84C7-A711A0483FB8}" name="列29"/>
    <tableColumn id="101" xr3:uid="{65D4511E-4C7E-704A-AA60-CD611AEFCA9F}" name="列30"/>
    <tableColumn id="102" xr3:uid="{8BBBABD4-D010-8647-ACBA-1EC439E11C16}" name="列31"/>
    <tableColumn id="103" xr3:uid="{6C905A1B-2A7C-F74B-B662-BA1FD8548BAD}" name="列32"/>
    <tableColumn id="5" xr3:uid="{B24777CD-3DE9-B042-BC71-3F526702049C}" name="(3)利用規約など"/>
    <tableColumn id="26" xr3:uid="{93F59569-035D-4740-B92A-69C744E46968}" name="利用規約・個人情報管理への同意" dataDxfId="532"/>
    <tableColumn id="29" xr3:uid="{E00A7E5F-3847-F442-A4E6-E11C6AB60EF8}" name="利用規約（右URLよりご確認ください。）" dataDxfId="531"/>
    <tableColumn id="75" xr3:uid="{92A36AA8-1FC5-034B-B764-D552CDBAA922}" name="個人情報の取り扱い"/>
    <tableColumn id="76" xr3:uid="{B07FDE23-28AA-804D-B3B6-99CD91431D26}" name="列3"/>
    <tableColumn id="104" xr3:uid="{70FECF54-6608-C440-92C0-D264BA714B71}" name="列33"/>
    <tableColumn id="105" xr3:uid="{17C75F56-750F-C241-B4FD-1730CF3FE1CE}" name="列34"/>
    <tableColumn id="106" xr3:uid="{C419D237-41E8-3F40-883E-A4711E8B2668}" name="列35"/>
    <tableColumn id="107" xr3:uid="{4F8118B4-3D25-5E4F-9813-6D9E9AC62DBF}" name="列36"/>
    <tableColumn id="108" xr3:uid="{12341351-B7E3-7147-A402-DEA0A58300B8}" name="列37"/>
    <tableColumn id="30" xr3:uid="{813899EB-A04C-8F46-8CDC-2C617B9C2D7A}" name="(4)商流情報" dataDxfId="530"/>
    <tableColumn id="78" xr3:uid="{1AA49E02-10AA-45EE-985C-1D73ECF85139}" name="列6"/>
    <tableColumn id="32" xr3:uid="{B7CBFA44-DDD4-7C4D-A8C2-72AFDA525012}" name="(4-1)エンドユーザー窓口販売パートナーさま情報" dataDxfId="529"/>
    <tableColumn id="33" xr3:uid="{98B3F2B7-C28E-F047-B01E-98B0AB581A1F}" name="会社名*" dataDxfId="528"/>
    <tableColumn id="34" xr3:uid="{A9CD6829-3B10-E04D-A41D-8C4107069FFC}" name="ご担当者さま名部署名*" dataDxfId="527"/>
    <tableColumn id="35" xr3:uid="{581545F5-6E39-FB4D-A080-62FA98443331}" name="姓*4" dataDxfId="526"/>
    <tableColumn id="36" xr3:uid="{395FF5A1-DC4F-0447-802A-DE0F6AC705B5}" name="名*5" dataDxfId="525"/>
    <tableColumn id="82" xr3:uid="{EAE0F572-4398-794A-8571-B3F1587F189D}" name="姓かな"/>
    <tableColumn id="81" xr3:uid="{CE9E78CD-1543-3D47-9826-CED8FDC27077}" name="名かな"/>
    <tableColumn id="37" xr3:uid="{24361F69-AAAD-244A-9393-A5F6A01D2572}" name="Eメールアドレス*6" dataDxfId="524"/>
    <tableColumn id="38" xr3:uid="{4BF3D70F-C606-274F-AA67-C43EC3E87CF9}" name="電話番号*7" dataDxfId="523"/>
    <tableColumn id="39" xr3:uid="{9997905A-68F2-1141-97EE-B4243EA92476}" name="ご住所郵便番号*8" dataDxfId="522"/>
    <tableColumn id="40" xr3:uid="{931D8A12-F4E5-7846-AB6B-F2751AD268E1}" name="都道府県*9" dataDxfId="521"/>
    <tableColumn id="41" xr3:uid="{D805A55C-3472-9546-8460-129B4FCBCC12}" name="市区郡*10" dataDxfId="520"/>
    <tableColumn id="42" xr3:uid="{E8935DF3-4458-F044-8BA8-CBD2547D05A0}" name="町名番地*11" dataDxfId="519"/>
    <tableColumn id="109" xr3:uid="{574545E2-C17A-E949-AC92-D4EEDFF3266D}" name="列16"/>
    <tableColumn id="110" xr3:uid="{0BB17FF3-25B3-904D-A13C-EF702A940DA5}" name="列17"/>
    <tableColumn id="111" xr3:uid="{94744086-214E-7E43-B398-34A3D356C438}" name="列18"/>
    <tableColumn id="112" xr3:uid="{2BE1D049-B603-E742-A610-BAF683E7C858}" name="列19"/>
    <tableColumn id="43" xr3:uid="{85682C9C-BB31-A348-8AED-1F9F562477FC}" name="(4-2)二次販売パートナーさま情報" dataDxfId="518"/>
    <tableColumn id="44" xr3:uid="{BCB97AC2-2D52-0848-A948-4549A460205A}" name="会社名*12" dataDxfId="517"/>
    <tableColumn id="45" xr3:uid="{1995F337-A38A-8248-859D-1402B78A2A29}" name="ご担当者さま名部署名*13" dataDxfId="516"/>
    <tableColumn id="46" xr3:uid="{E4B71B1B-09F0-5549-89DE-BB71FACC9C05}" name="姓*14" dataDxfId="515"/>
    <tableColumn id="47" xr3:uid="{14819E7C-9B9E-F841-91A9-31A9D95A28AF}" name="名*15" dataDxfId="514"/>
    <tableColumn id="48" xr3:uid="{A5C81CD4-C8F8-684D-9261-1BF4909AA2A7}" name="Eメールアドレス*16" dataDxfId="513"/>
    <tableColumn id="49" xr3:uid="{239258CF-D88B-2C46-8423-C4D96968CE5C}" name="電話番号*17" dataDxfId="512"/>
    <tableColumn id="50" xr3:uid="{8E24C90B-3ED4-8F40-8139-0F13E7309BF6}" name="ご住所郵便番号*18" dataDxfId="511"/>
    <tableColumn id="51" xr3:uid="{40DC82E4-9DFE-A34E-8410-58584D678AAE}" name="都道府県*19" dataDxfId="510"/>
    <tableColumn id="52" xr3:uid="{A7C184A0-3572-1045-89B0-6879981624A2}" name="市区郡*20" dataDxfId="509"/>
    <tableColumn id="53" xr3:uid="{E65C7BA5-6E88-414D-8421-2677A16462F8}" name="町名番地*21" dataDxfId="508"/>
    <tableColumn id="113" xr3:uid="{411CF9C0-492C-B044-8BD8-17ABA1FB6BEC}" name="列20"/>
    <tableColumn id="114" xr3:uid="{98AF8881-FDED-634C-8181-ECE4C92A8AD7}" name="列21"/>
    <tableColumn id="115" xr3:uid="{586AF483-052C-9D45-B624-C5AC2821C2D5}" name="列38"/>
    <tableColumn id="116" xr3:uid="{8799999F-C8AC-B240-A294-F54631D35EB2}" name="列39"/>
    <tableColumn id="117" xr3:uid="{EAFBA94F-89E7-2948-9438-EC89D1E67ECC}" name="列40"/>
    <tableColumn id="118" xr3:uid="{5AAD88A8-A581-4E4F-87B3-226092708FD3}" name="列41"/>
    <tableColumn id="119" xr3:uid="{7498ADCD-8BEB-F646-8A48-E1658F652135}" name="列42"/>
    <tableColumn id="120" xr3:uid="{A4727960-F08B-B448-9389-EDB76C91239E}" name="列43"/>
    <tableColumn id="121" xr3:uid="{EFC130C5-5650-854C-8283-5FBDD3DCC2AC}" name="列44"/>
    <tableColumn id="54" xr3:uid="{57E7FD17-9D81-CC45-BC49-1972C319D02A}" name="(4-3)ディストリビューター営業担当者さま情報　" dataDxfId="507"/>
    <tableColumn id="55" xr3:uid="{9FD4D2A4-8AFB-AC48-9CFC-692419EF05AD}" name="会社名*22" dataDxfId="506"/>
    <tableColumn id="56" xr3:uid="{DECE6F31-5A3A-6B44-9FCA-D94FF9A793C0}" name="ご担当者さま名部署名*23" dataDxfId="505"/>
    <tableColumn id="57" xr3:uid="{EAD48BD5-502E-594E-8806-2928DCFDF0D8}" name="姓*24" dataDxfId="504"/>
    <tableColumn id="58" xr3:uid="{5A531777-C920-874F-8F08-B614636BD66D}" name="名*25" dataDxfId="503"/>
    <tableColumn id="59" xr3:uid="{A04BCCEC-0C67-FC44-A3BA-CDA81DEF2F08}" name="Eメールアドレス*26" dataDxfId="502"/>
    <tableColumn id="60" xr3:uid="{BEBA5AA0-2DA9-9C46-AFF9-98CF617CD4DC}" name="電話番号*27" dataDxfId="501"/>
    <tableColumn id="61" xr3:uid="{5D45A79A-44CC-FE4B-A8C9-068A3DB80A60}" name="ご住所郵便番号*28" dataDxfId="500"/>
    <tableColumn id="62" xr3:uid="{E4870479-8CF0-5E43-BB6F-8D146898D193}" name="都道府県*29" dataDxfId="499"/>
    <tableColumn id="63" xr3:uid="{68152C62-45E8-7D49-B6DC-1E0BBB18FB6F}" name="市区郡*30" dataDxfId="498"/>
    <tableColumn id="64" xr3:uid="{258615F7-EDDB-0343-904A-8521359FF240}" name="町名番地*31" dataDxfId="497"/>
    <tableColumn id="65" xr3:uid="{86CD5F6C-7E40-0D48-BCA7-1A6A7D6E7E55}" name="列4" dataDxfId="496"/>
    <tableColumn id="66" xr3:uid="{BABEDEBA-8E6B-244A-ABA7-7F35A13B1BF2}" name="(5)納品書送付先ご担当者様情報" dataDxfId="495"/>
    <tableColumn id="67" xr3:uid="{A027C005-B702-CE45-BA28-89115D9ABAE7}" name="会社名*32" dataDxfId="494"/>
    <tableColumn id="68" xr3:uid="{0C875B0E-1B14-5646-89AE-BA36A28156DA}" name="ご担当者さま名部署名*33" dataDxfId="493"/>
    <tableColumn id="69" xr3:uid="{6EFCF860-643E-2640-800D-A9440BFA532C}" name="姓*34" dataDxfId="492"/>
    <tableColumn id="2" xr3:uid="{3C7EFCA2-B2CF-D440-B8AA-B0DFF46D96B7}" name="名*35" dataDxfId="491"/>
    <tableColumn id="9" xr3:uid="{296948B1-A9D6-DB4F-8600-1F5CD15F01D8}" name="Eメールアドレス*36" dataDxfId="490"/>
    <tableColumn id="71" xr3:uid="{DD66A676-58AF-7D40-AE80-B076882E0EF4}" name="電話番号*37" dataDxfId="489"/>
    <tableColumn id="7" xr3:uid="{E3F05663-7DF1-486C-9B6C-BA4C3A58E765}" name="ご住所郵便番号*38" dataDxfId="488"/>
    <tableColumn id="8" xr3:uid="{2306E2BE-52B9-4032-BD8F-E01036ACF8AF}" name="都道府県*39" dataDxfId="487"/>
    <tableColumn id="13" xr3:uid="{FACD45D5-6D2A-44EF-8D60-26A618E24893}" name="市区郡*40" dataDxfId="486"/>
    <tableColumn id="27" xr3:uid="{903114AD-FA3F-47F9-899B-2FB3BAB71C1F}" name="町名番地*41" dataDxfId="485"/>
    <tableColumn id="31" xr3:uid="{E5939016-C0EF-4B9F-A372-62F738272756}" name="Web登録番号*42" dataDxfId="484"/>
    <tableColumn id="70" xr3:uid="{E1233E4B-C05F-4D77-A6F9-3BB8FB3C3C96}" name="列5" dataDxfId="483"/>
    <tableColumn id="72" xr3:uid="{743A365B-9209-4251-AEA9-6DCEA400E857}" name="(6)ディストリビューター様ご記入欄" dataDxfId="482"/>
    <tableColumn id="73" xr3:uid="{F83A6967-C52C-4B91-AE7F-7E4DF25F13EF}" name="ご注文番号" dataDxfId="481"/>
  </tableColumns>
  <tableStyleInfo name="TableStyleMedium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CD7745-E409-9F4E-97A9-1D2201EE10EA}" name="テーブル4" displayName="テーブル4" ref="E1:E3" totalsRowShown="0" headerRowDxfId="480">
  <autoFilter ref="E1:E3" xr:uid="{03CD7745-E409-9F4E-97A9-1D2201EE10EA}"/>
  <tableColumns count="1">
    <tableColumn id="1" xr3:uid="{ADB84855-D437-FB44-8898-16FC1F413499}" name="商流区分"/>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F2B18DD-DEA4-8F40-A7B5-94D034FE2148}" name="テーブル5" displayName="テーブル5" ref="G1:G2" totalsRowShown="0" headerRowDxfId="479" tableBorderDxfId="478">
  <autoFilter ref="G1:G2" xr:uid="{7F2B18DD-DEA4-8F40-A7B5-94D034FE2148}"/>
  <tableColumns count="1">
    <tableColumn id="1" xr3:uid="{691D3455-CFA6-0246-97FB-5C6C000F334E}" name="利用規約・個人情報管理への同意"/>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976601-B57C-AB4E-9E1F-8AA482B9DC63}" name="テーブル1" displayName="テーブル1" ref="L1:L5" totalsRowShown="0" tableBorderDxfId="477">
  <autoFilter ref="L1:L5" xr:uid="{CB976601-B57C-AB4E-9E1F-8AA482B9DC63}"/>
  <tableColumns count="1">
    <tableColumn id="1" xr3:uid="{06FC121C-BE04-4C48-86E5-C3C357AE4478}" name="追加更新のない商材"/>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マーキー">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table" Target="../tables/table18.xml"/><Relationship Id="rId6" Type="http://schemas.openxmlformats.org/officeDocument/2006/relationships/table" Target="../tables/table23.xml"/><Relationship Id="rId5" Type="http://schemas.openxmlformats.org/officeDocument/2006/relationships/table" Target="../tables/table22.xml"/><Relationship Id="rId4" Type="http://schemas.openxmlformats.org/officeDocument/2006/relationships/table" Target="../tables/table21.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26.xml"/><Relationship Id="rId7" Type="http://schemas.openxmlformats.org/officeDocument/2006/relationships/table" Target="../tables/table30.xml"/><Relationship Id="rId2" Type="http://schemas.openxmlformats.org/officeDocument/2006/relationships/table" Target="../tables/table25.xml"/><Relationship Id="rId1" Type="http://schemas.openxmlformats.org/officeDocument/2006/relationships/table" Target="../tables/table24.xml"/><Relationship Id="rId6" Type="http://schemas.openxmlformats.org/officeDocument/2006/relationships/table" Target="../tables/table29.xml"/><Relationship Id="rId5" Type="http://schemas.openxmlformats.org/officeDocument/2006/relationships/table" Target="../tables/table28.xml"/><Relationship Id="rId4" Type="http://schemas.openxmlformats.org/officeDocument/2006/relationships/table" Target="../tables/table2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otex.co.jp/privacy/" TargetMode="External"/><Relationship Id="rId1" Type="http://schemas.openxmlformats.org/officeDocument/2006/relationships/hyperlink" Target="https://forms.lanscope.jp/terms.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forms.lanscope.jp/terms.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motex.co.jp/privacy/" TargetMode="External"/><Relationship Id="rId1" Type="http://schemas.openxmlformats.org/officeDocument/2006/relationships/hyperlink" Target="https://forms.lanscope.jp/terms.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forms.lanscope.jp/terms.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go.motex.co.jp/l/320351/2022-09-15/823mb2" TargetMode="External"/><Relationship Id="rId3" Type="http://schemas.openxmlformats.org/officeDocument/2006/relationships/hyperlink" Target="https://go.motex.co.jp/l/320351/2020-04-14/349bll" TargetMode="External"/><Relationship Id="rId7" Type="http://schemas.openxmlformats.org/officeDocument/2006/relationships/hyperlink" Target="https://go.motex.co.jp/l/320351/2020-03-17/31b38p" TargetMode="External"/><Relationship Id="rId2" Type="http://schemas.openxmlformats.org/officeDocument/2006/relationships/hyperlink" Target="https://tryweb2.motex.co.jp/contact/an_userinfoadj.html" TargetMode="External"/><Relationship Id="rId1" Type="http://schemas.openxmlformats.org/officeDocument/2006/relationships/hyperlink" Target="https://tryweb2.motex.co.jp/contact/userinfoadj.html" TargetMode="External"/><Relationship Id="rId6" Type="http://schemas.openxmlformats.org/officeDocument/2006/relationships/hyperlink" Target="https://go.motex.co.jp/l/320351/2018-12-16/23jlgj" TargetMode="External"/><Relationship Id="rId5" Type="http://schemas.openxmlformats.org/officeDocument/2006/relationships/hyperlink" Target="https://go.motex.co.jp/l/320351/2021-02-24/4gjj92" TargetMode="External"/><Relationship Id="rId4" Type="http://schemas.openxmlformats.org/officeDocument/2006/relationships/hyperlink" Target="https://go.motex.co.jp/l/320351/2021-02-24/4gmd7l"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table" Target="../tables/table3.xm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hyperlink" Target="https://www.motex.co.jp/" TargetMode="External"/><Relationship Id="rId1" Type="http://schemas.openxmlformats.org/officeDocument/2006/relationships/hyperlink" Target="https://www.motex.co.jp/" TargetMode="External"/><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 Id="rId9" Type="http://schemas.openxmlformats.org/officeDocument/2006/relationships/table" Target="../tables/table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11A2D-37ED-374A-8734-7CFD0511C277}">
  <sheetPr codeName="Sheet2"/>
  <dimension ref="A1:CC3"/>
  <sheetViews>
    <sheetView workbookViewId="0"/>
  </sheetViews>
  <sheetFormatPr defaultColWidth="3.625" defaultRowHeight="18"/>
  <sheetData>
    <row r="1" spans="1:81">
      <c r="A1" s="45" t="s">
        <v>0</v>
      </c>
      <c r="B1" s="45" t="s">
        <v>1</v>
      </c>
      <c r="C1" s="45" t="s">
        <v>2</v>
      </c>
      <c r="D1" s="45" t="s">
        <v>3</v>
      </c>
      <c r="E1" s="45" t="s">
        <v>4</v>
      </c>
      <c r="F1" s="45" t="s">
        <v>5</v>
      </c>
      <c r="G1" s="45" t="s">
        <v>6</v>
      </c>
      <c r="H1" s="45" t="s">
        <v>7</v>
      </c>
      <c r="I1" s="45" t="s">
        <v>8</v>
      </c>
      <c r="J1" s="45" t="s">
        <v>9</v>
      </c>
      <c r="K1" s="45" t="s">
        <v>10</v>
      </c>
      <c r="L1" s="45" t="s">
        <v>11</v>
      </c>
      <c r="M1" s="45" t="s">
        <v>12</v>
      </c>
      <c r="N1" s="45" t="s">
        <v>13</v>
      </c>
      <c r="O1" s="45" t="s">
        <v>14</v>
      </c>
      <c r="P1" s="45" t="s">
        <v>15</v>
      </c>
      <c r="Q1" s="45" t="s">
        <v>16</v>
      </c>
      <c r="R1" s="45" t="s">
        <v>17</v>
      </c>
      <c r="S1" s="45" t="s">
        <v>18</v>
      </c>
      <c r="T1" s="45" t="s">
        <v>19</v>
      </c>
      <c r="U1" s="45" t="s">
        <v>20</v>
      </c>
      <c r="V1" s="45" t="s">
        <v>21</v>
      </c>
      <c r="W1" s="45" t="s">
        <v>22</v>
      </c>
      <c r="X1" s="45" t="s">
        <v>23</v>
      </c>
      <c r="Y1" s="45" t="s">
        <v>24</v>
      </c>
      <c r="Z1" s="45" t="s">
        <v>25</v>
      </c>
      <c r="AA1" s="45" t="s">
        <v>26</v>
      </c>
      <c r="AB1" s="45" t="s">
        <v>27</v>
      </c>
      <c r="AC1" s="45" t="s">
        <v>28</v>
      </c>
      <c r="AD1" s="45" t="s">
        <v>29</v>
      </c>
      <c r="AE1" s="45" t="s">
        <v>30</v>
      </c>
      <c r="AF1" s="45" t="s">
        <v>31</v>
      </c>
      <c r="AG1" s="45" t="s">
        <v>32</v>
      </c>
      <c r="AH1" s="45" t="s">
        <v>33</v>
      </c>
      <c r="AI1" s="45" t="s">
        <v>34</v>
      </c>
      <c r="AJ1" s="45" t="s">
        <v>35</v>
      </c>
      <c r="AK1" s="45" t="s">
        <v>36</v>
      </c>
      <c r="AL1" s="45" t="s">
        <v>37</v>
      </c>
      <c r="AM1" s="45" t="s">
        <v>38</v>
      </c>
      <c r="AN1" s="45" t="s">
        <v>39</v>
      </c>
      <c r="AO1" s="45" t="s">
        <v>40</v>
      </c>
      <c r="AP1" s="45" t="s">
        <v>41</v>
      </c>
      <c r="AQ1" s="45" t="s">
        <v>42</v>
      </c>
      <c r="AR1" s="45" t="s">
        <v>43</v>
      </c>
      <c r="AS1" s="45" t="s">
        <v>44</v>
      </c>
      <c r="AT1" s="45" t="s">
        <v>45</v>
      </c>
      <c r="AU1" s="45" t="s">
        <v>46</v>
      </c>
      <c r="AV1" s="45" t="s">
        <v>47</v>
      </c>
      <c r="AW1" s="45" t="s">
        <v>48</v>
      </c>
      <c r="AX1" s="45" t="s">
        <v>49</v>
      </c>
      <c r="AY1" s="45" t="s">
        <v>50</v>
      </c>
      <c r="AZ1" s="45" t="s">
        <v>51</v>
      </c>
      <c r="BA1" s="45" t="s">
        <v>52</v>
      </c>
      <c r="BB1" s="45" t="s">
        <v>53</v>
      </c>
      <c r="BC1" s="45" t="s">
        <v>54</v>
      </c>
      <c r="BD1" s="45" t="s">
        <v>55</v>
      </c>
      <c r="BE1" s="45" t="s">
        <v>56</v>
      </c>
      <c r="BF1" s="45" t="s">
        <v>57</v>
      </c>
      <c r="BG1" s="45" t="s">
        <v>58</v>
      </c>
      <c r="BH1" s="45" t="s">
        <v>59</v>
      </c>
      <c r="BI1" s="45" t="s">
        <v>60</v>
      </c>
      <c r="BJ1" s="45" t="s">
        <v>61</v>
      </c>
      <c r="BK1" s="45" t="s">
        <v>62</v>
      </c>
      <c r="BL1" s="45" t="s">
        <v>63</v>
      </c>
      <c r="BM1" s="45" t="s">
        <v>64</v>
      </c>
      <c r="BN1" s="45" t="s">
        <v>65</v>
      </c>
      <c r="BO1" s="45" t="s">
        <v>66</v>
      </c>
      <c r="BP1" s="45" t="s">
        <v>67</v>
      </c>
      <c r="BQ1" s="45" t="s">
        <v>68</v>
      </c>
      <c r="BR1" s="45" t="s">
        <v>69</v>
      </c>
      <c r="BS1" s="45" t="s">
        <v>70</v>
      </c>
      <c r="BT1" s="45" t="s">
        <v>71</v>
      </c>
      <c r="BU1" s="45" t="s">
        <v>72</v>
      </c>
      <c r="BV1" s="45" t="s">
        <v>73</v>
      </c>
      <c r="BW1" s="45" t="s">
        <v>74</v>
      </c>
      <c r="BX1" s="45" t="s">
        <v>75</v>
      </c>
      <c r="BY1" s="45" t="s">
        <v>76</v>
      </c>
      <c r="BZ1" s="45" t="s">
        <v>77</v>
      </c>
      <c r="CA1" s="45" t="s">
        <v>78</v>
      </c>
      <c r="CB1" s="45" t="s">
        <v>79</v>
      </c>
      <c r="CC1" s="45" t="s">
        <v>80</v>
      </c>
    </row>
    <row r="2" spans="1:81">
      <c r="A2" t="str">
        <f>'LANSCOPE 申請書'!C5&amp;""</f>
        <v/>
      </c>
      <c r="B2" t="str">
        <f>'LANSCOPE 申請書'!C6&amp;""</f>
        <v/>
      </c>
      <c r="C2" t="str">
        <f>'LANSCOPE 申請書'!C7&amp;""</f>
        <v/>
      </c>
      <c r="D2" t="str">
        <f>'LANSCOPE 申請書'!C8&amp;""</f>
        <v/>
      </c>
      <c r="E2" t="str">
        <f>'LANSCOPE 申請書'!C9&amp;""</f>
        <v/>
      </c>
      <c r="F2" t="str">
        <f>'LANSCOPE 申請書'!C10&amp;""</f>
        <v/>
      </c>
      <c r="G2" t="str">
        <f>'LANSCOPE 申請書'!C20&amp;""</f>
        <v/>
      </c>
      <c r="H2" t="str">
        <f>'LANSCOPE 申請書'!C21&amp;""</f>
        <v/>
      </c>
      <c r="I2" t="str">
        <f>'LANSCOPE 申請書'!C22&amp;""</f>
        <v/>
      </c>
      <c r="J2" t="str">
        <f>'LANSCOPE 申請書'!C23&amp;""</f>
        <v/>
      </c>
      <c r="K2" t="str">
        <f>'LANSCOPE 申請書'!C24&amp;""</f>
        <v/>
      </c>
      <c r="L2" t="str">
        <f>'LANSCOPE 申請書'!C25&amp;""</f>
        <v/>
      </c>
      <c r="M2" t="str">
        <f>'LANSCOPE 申請書'!C26&amp;""</f>
        <v/>
      </c>
      <c r="N2" t="str">
        <f>'LANSCOPE 申請書'!C27&amp;""</f>
        <v/>
      </c>
      <c r="O2" t="str">
        <f>'LANSCOPE 申請書'!C28&amp;""</f>
        <v/>
      </c>
      <c r="P2" t="str">
        <f>'LANSCOPE 申請書'!C29&amp;""</f>
        <v/>
      </c>
      <c r="Q2" t="str">
        <f>'LANSCOPE 申請書'!C30&amp;""</f>
        <v/>
      </c>
      <c r="R2" t="str">
        <f>'LANSCOPE 申請書'!C31&amp;""</f>
        <v/>
      </c>
      <c r="S2" t="str">
        <f>'LANSCOPE 申請書'!C32&amp;""</f>
        <v/>
      </c>
      <c r="T2" t="str">
        <f>'LANSCOPE 申請書'!C33&amp;""</f>
        <v/>
      </c>
      <c r="U2" t="str">
        <f>'LANSCOPE 申請書'!C34&amp;""</f>
        <v/>
      </c>
      <c r="V2" t="str">
        <f>'LANSCOPE 申請書'!C35&amp;""</f>
        <v/>
      </c>
      <c r="W2" t="str">
        <f>'LANSCOPE 申請書'!C36&amp;""</f>
        <v/>
      </c>
      <c r="X2" t="str">
        <f>'LANSCOPE 申請書'!C37&amp;""</f>
        <v/>
      </c>
      <c r="Y2" t="str">
        <f>'LANSCOPE 申請書'!C38&amp;""</f>
        <v/>
      </c>
      <c r="Z2" t="str">
        <f>'LANSCOPE 申請書'!C50&amp;""</f>
        <v/>
      </c>
      <c r="AM2" t="str">
        <f>'LANSCOPE 申請書'!C51&amp;""</f>
        <v/>
      </c>
      <c r="AN2" t="str">
        <f>'LANSCOPE 申請書'!C52&amp;""</f>
        <v/>
      </c>
      <c r="AO2" t="str">
        <f>'LANSCOPE 申請書'!C53&amp;""</f>
        <v>https://forms.lanscope.jp/terms.html</v>
      </c>
      <c r="AP2" t="str">
        <f>'LANSCOPE 申請書'!C54&amp;""</f>
        <v>1.エムオーテックス株式会社(以下「当社」といいます)は、本申込書により取得した個人情報について、個人情報の保護に関する法律及び当社の個人情報保護方針(https://www.motex.co.jp/privacy/)に基づき適切に管理し、以下の目的以外には一切利用いたしません。
　①本サービスに関するお申し込みの受付対応、お問い合わせ対応
　②本サービスに関する契約及び取引の履行
　③本サービス及びその他の当社の製品・サービスに関する案内及び情報提供
　④当社のイベント、キャンペーン及びセミナーに関する案内及び情報提供
2.当社は、本取引を達成するための業務を、他社に委託することがあります。その場合、当該業務委託先が個人情報を当社同様に取り扱うよう、適切に管理いたします。</v>
      </c>
      <c r="AQ2" t="str">
        <f>'LANSCOPE 申請書'!C60&amp;""</f>
        <v/>
      </c>
      <c r="AR2" t="str">
        <f>'LANSCOPE 申請書'!C61&amp;""</f>
        <v/>
      </c>
      <c r="AS2" t="str">
        <f>'LANSCOPE 申請書'!C62&amp;""</f>
        <v/>
      </c>
      <c r="AT2" t="str">
        <f>'LANSCOPE 申請書'!C63&amp;""</f>
        <v/>
      </c>
      <c r="AU2" t="str">
        <f>'LANSCOPE 申請書'!C64&amp;""</f>
        <v/>
      </c>
      <c r="AV2" t="str">
        <f>'LANSCOPE 申請書'!C65&amp;""</f>
        <v/>
      </c>
      <c r="AW2" t="str">
        <f>'LANSCOPE 申請書'!C66&amp;""</f>
        <v/>
      </c>
      <c r="AX2" t="str">
        <f>'LANSCOPE 申請書'!C67&amp;""</f>
        <v/>
      </c>
      <c r="AY2" t="str">
        <f>'LANSCOPE 申請書'!C68&amp;""</f>
        <v/>
      </c>
      <c r="AZ2" t="str">
        <f>'LANSCOPE 申請書'!C69&amp;""</f>
        <v/>
      </c>
      <c r="BA2" t="str">
        <f>'LANSCOPE 申請書'!C70&amp;""</f>
        <v/>
      </c>
      <c r="BB2" t="str">
        <f>'LANSCOPE 申請書'!C71&amp;""</f>
        <v/>
      </c>
      <c r="BC2" t="str">
        <f>'LANSCOPE 申請書'!C72&amp;""</f>
        <v/>
      </c>
      <c r="BD2" t="str">
        <f>'LANSCOPE 申請書'!C73&amp;""</f>
        <v/>
      </c>
      <c r="BE2" t="str">
        <f>'LANSCOPE 申請書'!C74&amp;""</f>
        <v/>
      </c>
      <c r="BF2" t="str">
        <f>'LANSCOPE 申請書'!C75&amp;""</f>
        <v/>
      </c>
      <c r="BG2" t="str">
        <f>'LANSCOPE 申請書'!C80&amp;""</f>
        <v/>
      </c>
      <c r="BH2" t="str">
        <f>'LANSCOPE 申請書'!C81&amp;""</f>
        <v/>
      </c>
      <c r="BI2" t="str">
        <f>'LANSCOPE 申請書'!C82&amp;""</f>
        <v/>
      </c>
      <c r="BJ2" t="str">
        <f>'LANSCOPE 申請書'!C83&amp;""</f>
        <v/>
      </c>
      <c r="BK2" t="str">
        <f>'LANSCOPE 申請書'!C84&amp;""</f>
        <v/>
      </c>
      <c r="BL2" t="str">
        <f>'LANSCOPE 申請書'!C85&amp;""</f>
        <v/>
      </c>
      <c r="BM2" t="str">
        <f>'LANSCOPE 申請書'!C86&amp;""</f>
        <v/>
      </c>
      <c r="BN2" t="str">
        <f>'LANSCOPE 申請書'!C87&amp;""</f>
        <v/>
      </c>
      <c r="BO2" t="str">
        <f>'LANSCOPE 申請書'!C88&amp;""</f>
        <v/>
      </c>
      <c r="BP2" t="str">
        <f>'LANSCOPE 申請書'!C89&amp;""</f>
        <v/>
      </c>
      <c r="BQ2" t="str">
        <f>'LANSCOPE 申請書'!C90&amp;""</f>
        <v/>
      </c>
      <c r="BR2" t="str">
        <f>'LANSCOPE 申請書'!C100&amp;""</f>
        <v/>
      </c>
      <c r="BS2" t="str">
        <f>'LANSCOPE 申請書'!C101&amp;""</f>
        <v/>
      </c>
      <c r="BT2" t="str">
        <f>'LANSCOPE 申請書'!C102&amp;""</f>
        <v/>
      </c>
      <c r="BU2" t="str">
        <f>'LANSCOPE 申請書'!C103&amp;""</f>
        <v/>
      </c>
      <c r="BV2" t="str">
        <f>'LANSCOPE 申請書'!C104&amp;""</f>
        <v/>
      </c>
      <c r="BW2" t="str">
        <f>'LANSCOPE 申請書'!C105&amp;""</f>
        <v/>
      </c>
      <c r="BX2" t="str">
        <f>'LANSCOPE 申請書'!C106&amp;""</f>
        <v/>
      </c>
      <c r="BY2" t="str">
        <f>'LANSCOPE 申請書'!C107&amp;""</f>
        <v/>
      </c>
      <c r="BZ2" t="str">
        <f>'LANSCOPE 申請書'!C108&amp;""</f>
        <v/>
      </c>
      <c r="CA2" s="44" t="str">
        <f>'LANSCOPE 申請書'!C109&amp;""</f>
        <v/>
      </c>
      <c r="CB2" t="str">
        <f>'LANSCOPE 申請書'!C110&amp;""</f>
        <v/>
      </c>
    </row>
    <row r="3" spans="1:81">
      <c r="A3" t="str">
        <f>'L2Blocker SARMS USBメモリ 申請書'!C5&amp;""</f>
        <v/>
      </c>
      <c r="B3" t="str">
        <f>""</f>
        <v/>
      </c>
      <c r="C3" t="str">
        <f>""</f>
        <v/>
      </c>
      <c r="D3" t="str">
        <f>""</f>
        <v/>
      </c>
      <c r="E3" t="str">
        <f>""</f>
        <v/>
      </c>
      <c r="F3" t="str">
        <f>""</f>
        <v/>
      </c>
      <c r="G3" t="str">
        <f>""</f>
        <v/>
      </c>
      <c r="H3" t="str">
        <f>""</f>
        <v/>
      </c>
      <c r="I3" t="str">
        <f>'L2Blocker SARMS USBメモリ 申請書'!C13&amp;""</f>
        <v/>
      </c>
      <c r="J3" t="str">
        <f>""</f>
        <v/>
      </c>
      <c r="K3" s="44" t="str">
        <f>'L2Blocker SARMS USBメモリ 申請書'!C14&amp;""</f>
        <v/>
      </c>
      <c r="L3" t="str">
        <f>""</f>
        <v/>
      </c>
      <c r="M3" t="str">
        <f>'L2Blocker SARMS USBメモリ 申請書'!C15&amp;""</f>
        <v/>
      </c>
      <c r="N3" s="44" t="str">
        <f>'L2Blocker SARMS USBメモリ 申請書'!C16&amp;""</f>
        <v/>
      </c>
      <c r="O3" s="44" t="str">
        <f>'L2Blocker SARMS USBメモリ 申請書'!C17&amp;""</f>
        <v/>
      </c>
      <c r="P3" t="str">
        <f>'L2Blocker SARMS USBメモリ 申請書'!C18&amp;""</f>
        <v/>
      </c>
      <c r="Q3" t="str">
        <f>'L2Blocker SARMS USBメモリ 申請書'!C19&amp;""</f>
        <v/>
      </c>
      <c r="R3" s="44" t="str">
        <f>'L2Blocker SARMS USBメモリ 申請書'!C20&amp;""</f>
        <v/>
      </c>
      <c r="S3" s="44" t="str">
        <f>'L2Blocker SARMS USBメモリ 申請書'!C21&amp;""</f>
        <v/>
      </c>
      <c r="T3" t="str">
        <f>'L2Blocker SARMS USBメモリ 申請書'!C22&amp;""</f>
        <v/>
      </c>
      <c r="U3" t="str">
        <f>""</f>
        <v/>
      </c>
      <c r="V3" t="str">
        <f>""</f>
        <v/>
      </c>
      <c r="W3" t="str">
        <f>""</f>
        <v/>
      </c>
      <c r="X3" t="str">
        <f>""</f>
        <v/>
      </c>
      <c r="Y3" t="str">
        <f>""</f>
        <v/>
      </c>
      <c r="Z3" t="str">
        <f>""</f>
        <v/>
      </c>
      <c r="AA3" t="str">
        <f>'L2Blocker SARMS USBメモリ 申請書'!C31&amp;""</f>
        <v/>
      </c>
      <c r="AB3" t="str">
        <f>'L2Blocker SARMS USBメモリ 申請書'!C32&amp;""</f>
        <v/>
      </c>
      <c r="AC3" t="str">
        <f>'L2Blocker SARMS USBメモリ 申請書'!C33&amp;""</f>
        <v/>
      </c>
      <c r="AD3" t="str">
        <f>'L2Blocker SARMS USBメモリ 申請書'!C34&amp;""</f>
        <v/>
      </c>
      <c r="AE3" t="str">
        <f>'L2Blocker SARMS USBメモリ 申請書'!C35&amp;""</f>
        <v/>
      </c>
      <c r="AF3" t="str">
        <f>'L2Blocker SARMS USBメモリ 申請書'!C36&amp;""</f>
        <v/>
      </c>
      <c r="AG3" t="str">
        <f>'L2Blocker SARMS USBメモリ 申請書'!C37&amp;""</f>
        <v/>
      </c>
      <c r="AH3" t="str">
        <f>'L2Blocker SARMS USBメモリ 申請書'!C38&amp;""</f>
        <v/>
      </c>
      <c r="AI3" t="str">
        <f>'L2Blocker SARMS USBメモリ 申請書'!C39&amp;""</f>
        <v/>
      </c>
      <c r="AJ3" t="str">
        <f>'L2Blocker SARMS USBメモリ 申請書'!C40&amp;""</f>
        <v/>
      </c>
      <c r="AK3" t="str">
        <f>'L2Blocker SARMS USBメモリ 申請書'!C41&amp;""</f>
        <v/>
      </c>
      <c r="AL3" t="str">
        <f>'L2Blocker SARMS USBメモリ 申請書'!C42&amp;""</f>
        <v/>
      </c>
      <c r="AM3" t="str">
        <f>'L2Blocker SARMS USBメモリ 申請書'!C51&amp;""</f>
        <v/>
      </c>
      <c r="AN3" t="str">
        <f>'L2Blocker SARMS USBメモリ 申請書'!C52&amp;""</f>
        <v/>
      </c>
      <c r="AO3" t="str">
        <f>'L2Blocker SARMS USBメモリ 申請書'!C53&amp;""</f>
        <v>https://forms.lanscope.jp/terms.html</v>
      </c>
      <c r="AP3" t="str">
        <f>'L2Blocker SARMS USBメモリ 申請書'!C54&amp;""</f>
        <v>1.エムオーテックス株式会社(以下「当社」といいます)は、本申込書により取得した個人情報について、個人情報の保護に関する法律及び当社の個人情報保護方針(https://www.motex.co.jp/privacy/)に基づき適切に管理し、以下の目的以外には一切利用いたしません。
　①本サービスに関するお申し込みの受付対応、お問い合わせ対応
　②本サービスに関する契約及び取引の履行
　③本サービス及びその他の当社の製品・サービスに関する案内及び情報提供
　④当社のイベント、キャンペーン及びセミナーに関する案内及び情報提供
2.当社は、本取引を達成するための業務を、他社に委託することがあります。その場合、当該業務委託先が個人情報を当社同様に取り扱うよう、適切に管理いたします。</v>
      </c>
      <c r="AQ3" t="str">
        <f>""</f>
        <v/>
      </c>
      <c r="AR3" t="str">
        <f>'L2Blocker SARMS USBメモリ 申請書'!C61&amp;""</f>
        <v/>
      </c>
      <c r="AS3" t="str">
        <f>""</f>
        <v/>
      </c>
      <c r="AT3" t="str">
        <f>'L2Blocker SARMS USBメモリ 申請書'!C62&amp;""</f>
        <v/>
      </c>
      <c r="AU3" t="str">
        <f>'L2Blocker SARMS USBメモリ 申請書'!C63&amp;""</f>
        <v/>
      </c>
      <c r="AV3" t="str">
        <f>'L2Blocker SARMS USBメモリ 申請書'!C64&amp;""</f>
        <v/>
      </c>
      <c r="AW3" t="str">
        <f>'L2Blocker SARMS USBメモリ 申請書'!C65&amp;""</f>
        <v/>
      </c>
      <c r="AX3" t="str">
        <f>'L2Blocker SARMS USBメモリ 申請書'!C66&amp;""</f>
        <v/>
      </c>
      <c r="AY3" t="str">
        <f>""</f>
        <v/>
      </c>
      <c r="AZ3" t="str">
        <f>""</f>
        <v/>
      </c>
      <c r="BA3" t="str">
        <f>'L2Blocker SARMS USBメモリ 申請書'!C67&amp;""</f>
        <v/>
      </c>
      <c r="BB3" s="46" t="str">
        <f>'L2Blocker SARMS USBメモリ 申請書'!C68&amp;""</f>
        <v/>
      </c>
      <c r="BC3" t="str">
        <f>'L2Blocker SARMS USBメモリ 申請書'!C69&amp;""</f>
        <v/>
      </c>
      <c r="BD3" t="str">
        <f>'L2Blocker SARMS USBメモリ 申請書'!C70&amp;""</f>
        <v/>
      </c>
      <c r="BE3" t="str">
        <f>'L2Blocker SARMS USBメモリ 申請書'!C71&amp;""</f>
        <v/>
      </c>
      <c r="BF3" t="str">
        <f>'L2Blocker SARMS USBメモリ 申請書'!C72&amp;""</f>
        <v/>
      </c>
      <c r="BG3" t="str">
        <f>'L2Blocker SARMS USBメモリ 申請書'!C80&amp;""</f>
        <v/>
      </c>
      <c r="BH3" t="str">
        <f>'L2Blocker SARMS USBメモリ 申請書'!C81&amp;""</f>
        <v/>
      </c>
      <c r="BI3" t="str">
        <f>'L2Blocker SARMS USBメモリ 申請書'!C82&amp;""</f>
        <v/>
      </c>
      <c r="BJ3" t="str">
        <f>'L2Blocker SARMS USBメモリ 申請書'!C83&amp;""</f>
        <v/>
      </c>
      <c r="BK3" t="str">
        <f>'L2Blocker SARMS USBメモリ 申請書'!C84&amp;""</f>
        <v/>
      </c>
      <c r="BL3" t="str">
        <f>'L2Blocker SARMS USBメモリ 申請書'!C85&amp;""</f>
        <v/>
      </c>
      <c r="BM3" t="str">
        <f>'L2Blocker SARMS USBメモリ 申請書'!C86&amp;""</f>
        <v/>
      </c>
      <c r="BN3" t="str">
        <f>'L2Blocker SARMS USBメモリ 申請書'!C87&amp;""</f>
        <v/>
      </c>
      <c r="BO3" t="str">
        <f>'L2Blocker SARMS USBメモリ 申請書'!C88&amp;""</f>
        <v/>
      </c>
      <c r="BP3" t="str">
        <f>'L2Blocker SARMS USBメモリ 申請書'!C89&amp;""</f>
        <v/>
      </c>
      <c r="BQ3" t="str">
        <f>'L2Blocker SARMS USBメモリ 申請書'!C90&amp;""</f>
        <v/>
      </c>
      <c r="BR3" t="str">
        <f>'L2Blocker SARMS USBメモリ 申請書'!C100&amp;""</f>
        <v/>
      </c>
      <c r="BS3" t="str">
        <f>'L2Blocker SARMS USBメモリ 申請書'!C101&amp;""</f>
        <v/>
      </c>
      <c r="BT3" t="str">
        <f>'L2Blocker SARMS USBメモリ 申請書'!C102&amp;""</f>
        <v/>
      </c>
      <c r="BU3" t="str">
        <f>'L2Blocker SARMS USBメモリ 申請書'!C103&amp;""</f>
        <v/>
      </c>
      <c r="BV3" t="str">
        <f>'L2Blocker SARMS USBメモリ 申請書'!C104&amp;""</f>
        <v/>
      </c>
      <c r="BW3" t="str">
        <f>'L2Blocker SARMS USBメモリ 申請書'!C105&amp;""</f>
        <v/>
      </c>
      <c r="BX3" t="str">
        <f>'L2Blocker SARMS USBメモリ 申請書'!C106&amp;""</f>
        <v/>
      </c>
      <c r="BY3" t="str">
        <f>'L2Blocker SARMS USBメモリ 申請書'!C107&amp;""</f>
        <v/>
      </c>
      <c r="BZ3" t="str">
        <f>'L2Blocker SARMS USBメモリ 申請書'!C108&amp;""</f>
        <v/>
      </c>
      <c r="CA3" t="str">
        <f>'L2Blocker SARMS USBメモリ 申請書'!C109&amp;""</f>
        <v/>
      </c>
      <c r="CB3" t="str">
        <f>'L2Blocker SARMS USBメモリ 申請書'!C110&amp;""</f>
        <v/>
      </c>
      <c r="CC3" t="str">
        <f>'L2Blocker SARMS USBメモリ 申請書'!C122&amp;""</f>
        <v/>
      </c>
    </row>
  </sheetData>
  <phoneticPr fontId="1"/>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12639-AC45-4678-90F2-FCD5E930E66D}">
  <sheetPr codeName="Sheet8">
    <tabColor rgb="FF92D050"/>
  </sheetPr>
  <dimension ref="A1:DT60"/>
  <sheetViews>
    <sheetView topLeftCell="K16" workbookViewId="0">
      <selection activeCell="X16" sqref="X1:AI1048576"/>
    </sheetView>
  </sheetViews>
  <sheetFormatPr defaultColWidth="10.875" defaultRowHeight="18" customHeight="1"/>
  <cols>
    <col min="1" max="1" width="43.125" bestFit="1" customWidth="1"/>
    <col min="2" max="2" width="24" customWidth="1"/>
    <col min="3" max="4" width="6.125" customWidth="1"/>
    <col min="5" max="5" width="37.5" bestFit="1" customWidth="1"/>
    <col min="6" max="23" width="6.125" customWidth="1"/>
    <col min="24" max="35" width="8" customWidth="1"/>
    <col min="36" max="124" width="6.125" customWidth="1"/>
  </cols>
  <sheetData>
    <row r="1" spans="1:124" ht="18" customHeight="1">
      <c r="A1" s="2" t="s">
        <v>234</v>
      </c>
      <c r="B1" s="1" t="s">
        <v>235</v>
      </c>
      <c r="C1" t="s">
        <v>236</v>
      </c>
      <c r="D1" s="1" t="s">
        <v>237</v>
      </c>
      <c r="E1" s="286" t="s">
        <v>238</v>
      </c>
      <c r="F1" s="1"/>
      <c r="G1" s="12" t="s">
        <v>172</v>
      </c>
      <c r="I1" s="19" t="s">
        <v>239</v>
      </c>
    </row>
    <row r="2" spans="1:124" ht="18" customHeight="1">
      <c r="A2" t="s">
        <v>595</v>
      </c>
      <c r="C2" t="s">
        <v>149</v>
      </c>
      <c r="E2" s="287" t="b">
        <f>IF('L2Blocker SARMS USBメモリ 申請書'!C5="SARMS", "")</f>
        <v>0</v>
      </c>
      <c r="G2" t="s">
        <v>242</v>
      </c>
      <c r="I2" s="7"/>
    </row>
    <row r="3" spans="1:124" ht="18" customHeight="1">
      <c r="A3" t="s">
        <v>596</v>
      </c>
      <c r="C3" t="s">
        <v>373</v>
      </c>
      <c r="E3" s="287" t="s">
        <v>597</v>
      </c>
      <c r="I3" s="10" t="s">
        <v>245</v>
      </c>
    </row>
    <row r="4" spans="1:124" ht="18" customHeight="1">
      <c r="A4" t="s">
        <v>598</v>
      </c>
      <c r="I4" s="7" t="s">
        <v>248</v>
      </c>
    </row>
    <row r="5" spans="1:124" ht="18" customHeight="1">
      <c r="C5" s="14"/>
    </row>
    <row r="7" spans="1:124" ht="18" customHeight="1">
      <c r="I7" s="10"/>
    </row>
    <row r="15" spans="1:124" ht="18" customHeight="1">
      <c r="F15">
        <v>13</v>
      </c>
      <c r="G15">
        <v>14</v>
      </c>
      <c r="H15">
        <v>15</v>
      </c>
      <c r="I15">
        <v>16</v>
      </c>
      <c r="J15">
        <v>17</v>
      </c>
      <c r="K15">
        <v>18</v>
      </c>
      <c r="L15">
        <v>19</v>
      </c>
      <c r="M15">
        <v>20</v>
      </c>
      <c r="N15">
        <v>21</v>
      </c>
      <c r="O15">
        <v>22</v>
      </c>
      <c r="P15">
        <v>23</v>
      </c>
      <c r="Q15">
        <v>24</v>
      </c>
      <c r="R15">
        <v>25</v>
      </c>
      <c r="S15">
        <v>26</v>
      </c>
      <c r="T15">
        <v>27</v>
      </c>
      <c r="U15">
        <v>28</v>
      </c>
      <c r="V15">
        <v>29</v>
      </c>
      <c r="W15">
        <v>30</v>
      </c>
      <c r="X15">
        <v>31</v>
      </c>
      <c r="Y15">
        <v>32</v>
      </c>
      <c r="Z15">
        <v>33</v>
      </c>
      <c r="AA15">
        <v>34</v>
      </c>
      <c r="AB15">
        <v>35</v>
      </c>
      <c r="AC15">
        <v>36</v>
      </c>
      <c r="AD15">
        <v>37</v>
      </c>
      <c r="AE15">
        <v>38</v>
      </c>
      <c r="AF15">
        <v>39</v>
      </c>
      <c r="AG15">
        <v>40</v>
      </c>
      <c r="AH15">
        <v>41</v>
      </c>
      <c r="AI15">
        <v>42</v>
      </c>
      <c r="AJ15">
        <v>43</v>
      </c>
      <c r="AK15">
        <v>44</v>
      </c>
      <c r="AL15">
        <v>45</v>
      </c>
      <c r="AM15">
        <v>46</v>
      </c>
      <c r="AN15">
        <v>47</v>
      </c>
      <c r="AO15">
        <v>48</v>
      </c>
      <c r="AP15">
        <v>49</v>
      </c>
      <c r="AQ15">
        <v>50</v>
      </c>
      <c r="AR15">
        <v>51</v>
      </c>
      <c r="AS15">
        <v>52</v>
      </c>
      <c r="AT15">
        <v>53</v>
      </c>
      <c r="AU15">
        <v>54</v>
      </c>
      <c r="AV15">
        <v>55</v>
      </c>
      <c r="AW15">
        <v>56</v>
      </c>
      <c r="AX15">
        <v>57</v>
      </c>
      <c r="AY15">
        <v>58</v>
      </c>
      <c r="AZ15">
        <v>59</v>
      </c>
      <c r="BA15">
        <v>60</v>
      </c>
      <c r="BB15">
        <v>61</v>
      </c>
      <c r="BC15">
        <v>62</v>
      </c>
      <c r="BD15">
        <v>63</v>
      </c>
      <c r="BE15">
        <v>64</v>
      </c>
      <c r="BF15">
        <v>65</v>
      </c>
      <c r="BG15">
        <v>66</v>
      </c>
      <c r="BH15">
        <v>67</v>
      </c>
      <c r="BI15">
        <v>68</v>
      </c>
      <c r="BJ15">
        <v>69</v>
      </c>
      <c r="BK15">
        <v>70</v>
      </c>
      <c r="BL15">
        <v>71</v>
      </c>
      <c r="BM15">
        <v>72</v>
      </c>
      <c r="BN15">
        <v>73</v>
      </c>
      <c r="BO15">
        <v>74</v>
      </c>
      <c r="BP15">
        <v>75</v>
      </c>
      <c r="BQ15">
        <v>76</v>
      </c>
      <c r="BR15">
        <v>77</v>
      </c>
      <c r="BS15">
        <v>78</v>
      </c>
      <c r="BT15">
        <v>79</v>
      </c>
      <c r="BU15">
        <v>80</v>
      </c>
      <c r="BV15">
        <v>81</v>
      </c>
      <c r="BW15">
        <v>82</v>
      </c>
      <c r="BX15">
        <v>83</v>
      </c>
      <c r="BY15">
        <v>84</v>
      </c>
      <c r="BZ15">
        <v>85</v>
      </c>
      <c r="CA15">
        <v>86</v>
      </c>
      <c r="CB15">
        <v>87</v>
      </c>
      <c r="CC15">
        <v>88</v>
      </c>
      <c r="CD15">
        <v>89</v>
      </c>
      <c r="CE15">
        <v>90</v>
      </c>
      <c r="CF15">
        <v>91</v>
      </c>
      <c r="CG15">
        <v>92</v>
      </c>
      <c r="CH15">
        <v>93</v>
      </c>
      <c r="CI15">
        <v>94</v>
      </c>
      <c r="CJ15">
        <v>95</v>
      </c>
      <c r="CK15">
        <v>96</v>
      </c>
      <c r="CL15">
        <v>97</v>
      </c>
      <c r="CM15">
        <v>98</v>
      </c>
      <c r="CN15">
        <v>99</v>
      </c>
      <c r="CO15">
        <v>100</v>
      </c>
      <c r="CP15">
        <v>101</v>
      </c>
      <c r="CQ15">
        <v>102</v>
      </c>
      <c r="CR15">
        <v>103</v>
      </c>
      <c r="CS15">
        <v>104</v>
      </c>
      <c r="CT15">
        <v>105</v>
      </c>
      <c r="CU15">
        <v>106</v>
      </c>
      <c r="CV15">
        <v>107</v>
      </c>
      <c r="CW15">
        <v>108</v>
      </c>
      <c r="CX15">
        <v>109</v>
      </c>
      <c r="CY15">
        <v>110</v>
      </c>
      <c r="CZ15">
        <v>111</v>
      </c>
      <c r="DA15">
        <v>112</v>
      </c>
      <c r="DB15">
        <v>113</v>
      </c>
      <c r="DC15">
        <v>114</v>
      </c>
      <c r="DD15">
        <v>115</v>
      </c>
      <c r="DE15">
        <v>116</v>
      </c>
      <c r="DF15">
        <v>117</v>
      </c>
      <c r="DG15">
        <v>118</v>
      </c>
      <c r="DH15">
        <v>119</v>
      </c>
      <c r="DI15">
        <v>120</v>
      </c>
      <c r="DJ15">
        <v>121</v>
      </c>
      <c r="DK15">
        <v>122</v>
      </c>
      <c r="DL15">
        <v>123</v>
      </c>
      <c r="DM15">
        <v>124</v>
      </c>
      <c r="DN15">
        <v>125</v>
      </c>
      <c r="DO15">
        <v>126</v>
      </c>
      <c r="DP15">
        <v>127</v>
      </c>
      <c r="DQ15">
        <v>128</v>
      </c>
      <c r="DR15">
        <v>129</v>
      </c>
      <c r="DS15">
        <v>130</v>
      </c>
      <c r="DT15">
        <v>131</v>
      </c>
    </row>
    <row r="16" spans="1:124" ht="18" customHeight="1">
      <c r="C16" t="s">
        <v>599</v>
      </c>
      <c r="BL16" s="16"/>
    </row>
    <row r="17" spans="1:115" ht="69" customHeight="1">
      <c r="A17" s="4" t="s">
        <v>234</v>
      </c>
      <c r="B17" s="3" t="s">
        <v>263</v>
      </c>
      <c r="C17" t="s">
        <v>503</v>
      </c>
      <c r="D17" s="8" t="s">
        <v>274</v>
      </c>
      <c r="E17" s="8" t="s">
        <v>166</v>
      </c>
      <c r="F17" s="8" t="s">
        <v>275</v>
      </c>
      <c r="G17" s="8" t="s">
        <v>277</v>
      </c>
      <c r="H17" s="8" t="s">
        <v>278</v>
      </c>
      <c r="I17" s="8" t="s">
        <v>279</v>
      </c>
      <c r="J17" s="8" t="s">
        <v>280</v>
      </c>
      <c r="K17" s="8" t="s">
        <v>281</v>
      </c>
      <c r="L17" s="8" t="s">
        <v>282</v>
      </c>
      <c r="M17" s="8" t="s">
        <v>283</v>
      </c>
      <c r="N17" s="8" t="s">
        <v>284</v>
      </c>
      <c r="O17" s="8" t="s">
        <v>285</v>
      </c>
      <c r="P17" s="217" t="s">
        <v>6</v>
      </c>
      <c r="Q17" s="217" t="s">
        <v>25</v>
      </c>
      <c r="R17" s="217" t="s">
        <v>42</v>
      </c>
      <c r="S17" s="217" t="s">
        <v>44</v>
      </c>
      <c r="T17" s="217" t="s">
        <v>367</v>
      </c>
      <c r="U17" s="217" t="s">
        <v>308</v>
      </c>
      <c r="V17" s="217" t="s">
        <v>265</v>
      </c>
      <c r="W17" s="8" t="s">
        <v>600</v>
      </c>
      <c r="X17" s="8" t="s">
        <v>168</v>
      </c>
      <c r="Y17" s="8" t="s">
        <v>509</v>
      </c>
      <c r="Z17" s="8" t="s">
        <v>510</v>
      </c>
      <c r="AA17" s="8" t="s">
        <v>511</v>
      </c>
      <c r="AB17" s="8" t="s">
        <v>512</v>
      </c>
      <c r="AC17" s="8" t="s">
        <v>513</v>
      </c>
      <c r="AD17" s="8" t="s">
        <v>514</v>
      </c>
      <c r="AE17" s="8" t="s">
        <v>515</v>
      </c>
      <c r="AF17" s="8" t="s">
        <v>516</v>
      </c>
      <c r="AG17" s="8" t="s">
        <v>517</v>
      </c>
      <c r="AH17" s="8" t="s">
        <v>518</v>
      </c>
      <c r="AI17" s="17" t="s">
        <v>519</v>
      </c>
      <c r="AJ17" s="218" t="s">
        <v>266</v>
      </c>
      <c r="AK17" s="218" t="s">
        <v>267</v>
      </c>
      <c r="AL17" s="218" t="s">
        <v>268</v>
      </c>
      <c r="AM17" s="218" t="s">
        <v>269</v>
      </c>
      <c r="AN17" s="218" t="s">
        <v>270</v>
      </c>
      <c r="AO17" s="218" t="s">
        <v>271</v>
      </c>
      <c r="AP17" s="219" t="s">
        <v>272</v>
      </c>
      <c r="AQ17" s="219" t="s">
        <v>273</v>
      </c>
      <c r="AR17" s="8" t="s">
        <v>38</v>
      </c>
      <c r="AS17" s="8" t="s">
        <v>39</v>
      </c>
      <c r="AT17" s="8" t="s">
        <v>301</v>
      </c>
      <c r="AU17" s="8" t="s">
        <v>302</v>
      </c>
      <c r="AV17" s="219" t="s">
        <v>322</v>
      </c>
      <c r="AW17" s="219" t="s">
        <v>323</v>
      </c>
      <c r="AX17" s="219" t="s">
        <v>324</v>
      </c>
      <c r="AY17" s="219" t="s">
        <v>325</v>
      </c>
      <c r="AZ17" s="219" t="s">
        <v>337</v>
      </c>
      <c r="BA17" s="219" t="s">
        <v>338</v>
      </c>
      <c r="BB17" s="8" t="s">
        <v>43</v>
      </c>
      <c r="BC17" s="8" t="s">
        <v>309</v>
      </c>
      <c r="BD17" s="8" t="s">
        <v>310</v>
      </c>
      <c r="BE17" s="8" t="s">
        <v>311</v>
      </c>
      <c r="BF17" s="8" t="s">
        <v>312</v>
      </c>
      <c r="BG17" s="8" t="s">
        <v>313</v>
      </c>
      <c r="BH17" s="8" t="s">
        <v>316</v>
      </c>
      <c r="BI17" s="8" t="s">
        <v>317</v>
      </c>
      <c r="BJ17" s="8" t="s">
        <v>318</v>
      </c>
      <c r="BK17" s="8" t="s">
        <v>319</v>
      </c>
      <c r="BL17" s="8" t="s">
        <v>320</v>
      </c>
      <c r="BM17" s="8" t="s">
        <v>321</v>
      </c>
      <c r="BN17" s="219" t="s">
        <v>290</v>
      </c>
      <c r="BO17" s="219" t="s">
        <v>291</v>
      </c>
      <c r="BP17" s="219" t="s">
        <v>292</v>
      </c>
      <c r="BQ17" s="219" t="s">
        <v>293</v>
      </c>
      <c r="BR17" s="219" t="s">
        <v>294</v>
      </c>
      <c r="BS17" s="219" t="s">
        <v>295</v>
      </c>
      <c r="BT17" s="219" t="s">
        <v>296</v>
      </c>
      <c r="BU17" s="8" t="s">
        <v>326</v>
      </c>
      <c r="BV17" s="8" t="s">
        <v>327</v>
      </c>
      <c r="BW17" s="8" t="s">
        <v>328</v>
      </c>
      <c r="BX17" s="8" t="s">
        <v>329</v>
      </c>
      <c r="BY17" s="8" t="s">
        <v>330</v>
      </c>
      <c r="BZ17" s="8" t="s">
        <v>331</v>
      </c>
      <c r="CA17" s="8" t="s">
        <v>332</v>
      </c>
      <c r="CB17" s="8" t="s">
        <v>333</v>
      </c>
      <c r="CC17" s="8" t="s">
        <v>334</v>
      </c>
      <c r="CD17" s="8" t="s">
        <v>335</v>
      </c>
      <c r="CE17" s="8" t="s">
        <v>336</v>
      </c>
      <c r="CF17" s="219" t="s">
        <v>297</v>
      </c>
      <c r="CG17" s="219" t="s">
        <v>298</v>
      </c>
      <c r="CH17" s="219" t="s">
        <v>299</v>
      </c>
      <c r="CI17" s="219" t="s">
        <v>300</v>
      </c>
      <c r="CJ17" s="219" t="s">
        <v>303</v>
      </c>
      <c r="CK17" s="219" t="s">
        <v>304</v>
      </c>
      <c r="CL17" s="219" t="s">
        <v>305</v>
      </c>
      <c r="CM17" s="219" t="s">
        <v>307</v>
      </c>
      <c r="CN17" s="219" t="s">
        <v>339</v>
      </c>
      <c r="CO17" s="8" t="s">
        <v>69</v>
      </c>
      <c r="CP17" s="8" t="s">
        <v>346</v>
      </c>
      <c r="CQ17" s="8" t="s">
        <v>347</v>
      </c>
      <c r="CR17" s="8" t="s">
        <v>348</v>
      </c>
      <c r="CS17" s="8" t="s">
        <v>349</v>
      </c>
      <c r="CT17" s="8" t="s">
        <v>350</v>
      </c>
      <c r="CU17" s="8" t="s">
        <v>351</v>
      </c>
      <c r="CV17" s="8" t="s">
        <v>352</v>
      </c>
      <c r="CW17" s="8" t="s">
        <v>353</v>
      </c>
      <c r="CX17" s="8" t="s">
        <v>354</v>
      </c>
      <c r="CY17" s="8" t="s">
        <v>355</v>
      </c>
      <c r="CZ17" s="219" t="s">
        <v>340</v>
      </c>
      <c r="DA17" s="219" t="s">
        <v>341</v>
      </c>
      <c r="DB17" s="219" t="s">
        <v>342</v>
      </c>
      <c r="DC17" s="219" t="s">
        <v>343</v>
      </c>
      <c r="DD17" s="219" t="s">
        <v>344</v>
      </c>
      <c r="DE17" s="219" t="s">
        <v>345</v>
      </c>
      <c r="DF17" s="219" t="s">
        <v>407</v>
      </c>
      <c r="DG17" s="219" t="s">
        <v>601</v>
      </c>
      <c r="DH17" s="219" t="s">
        <v>602</v>
      </c>
      <c r="DI17" s="219" t="s">
        <v>603</v>
      </c>
      <c r="DJ17" s="17" t="s">
        <v>520</v>
      </c>
      <c r="DK17" s="17" t="s">
        <v>521</v>
      </c>
    </row>
    <row r="18" spans="1:115" ht="18" customHeight="1">
      <c r="A18" s="7" t="s">
        <v>595</v>
      </c>
      <c r="B18" s="3"/>
      <c r="C18" t="str">
        <f t="shared" ref="C18:C21" si="0">A18&amp;B18</f>
        <v>L2Blocker</v>
      </c>
      <c r="J18" s="13" t="s">
        <v>389</v>
      </c>
      <c r="AC18" s="13" t="s">
        <v>389</v>
      </c>
      <c r="BH18" s="13" t="s">
        <v>389</v>
      </c>
      <c r="BZ18" s="13" t="s">
        <v>389</v>
      </c>
      <c r="CT18" s="13" t="s">
        <v>389</v>
      </c>
    </row>
    <row r="19" spans="1:115" ht="18" customHeight="1">
      <c r="A19" s="7" t="s">
        <v>180</v>
      </c>
      <c r="B19" s="3"/>
      <c r="C19" t="str">
        <f t="shared" si="0"/>
        <v>SARMS</v>
      </c>
      <c r="J19" s="13" t="s">
        <v>604</v>
      </c>
      <c r="AC19" s="13" t="s">
        <v>604</v>
      </c>
      <c r="BH19" s="13" t="s">
        <v>604</v>
      </c>
      <c r="BZ19" s="13" t="s">
        <v>604</v>
      </c>
      <c r="CT19" s="13" t="s">
        <v>604</v>
      </c>
    </row>
    <row r="20" spans="1:115" ht="18" customHeight="1">
      <c r="A20" s="28" t="s">
        <v>605</v>
      </c>
      <c r="B20" s="3"/>
      <c r="C20" t="str">
        <f t="shared" si="0"/>
        <v>USBメモリ</v>
      </c>
      <c r="D20" s="11"/>
      <c r="E20" s="11"/>
      <c r="F20" s="11"/>
      <c r="G20" s="11"/>
      <c r="H20" s="11"/>
      <c r="I20" s="11"/>
      <c r="J20" s="13" t="s">
        <v>604</v>
      </c>
      <c r="K20" s="11"/>
      <c r="L20" s="11"/>
      <c r="M20" s="11"/>
      <c r="N20" s="11"/>
      <c r="O20" s="11"/>
      <c r="P20" s="11"/>
      <c r="Q20" s="11"/>
      <c r="R20" s="11"/>
      <c r="S20" s="11"/>
      <c r="T20" s="11"/>
      <c r="U20" s="11"/>
      <c r="V20" s="11"/>
      <c r="W20" s="11"/>
      <c r="X20" s="11"/>
      <c r="Y20" s="11"/>
      <c r="Z20" s="11"/>
      <c r="AA20" s="11"/>
      <c r="AB20" s="11"/>
      <c r="AC20" s="13" t="s">
        <v>604</v>
      </c>
      <c r="AD20" s="11"/>
      <c r="AP20" s="11"/>
      <c r="AQ20" s="11"/>
      <c r="AR20" s="11"/>
      <c r="AS20" s="11"/>
      <c r="AT20" s="11"/>
      <c r="AU20" s="11"/>
      <c r="AV20" s="11"/>
      <c r="AW20" s="11"/>
      <c r="AX20" s="11"/>
      <c r="AY20" s="11"/>
      <c r="AZ20" s="11"/>
      <c r="BA20" s="11"/>
      <c r="BB20" s="11"/>
      <c r="BC20" s="11"/>
      <c r="BD20" s="11"/>
      <c r="BE20" s="11"/>
      <c r="BF20" s="11"/>
      <c r="BG20" s="11"/>
      <c r="BH20" s="13" t="s">
        <v>604</v>
      </c>
      <c r="BI20" s="11"/>
      <c r="BJ20" s="11"/>
      <c r="BK20" s="11"/>
      <c r="BL20" s="11"/>
      <c r="BM20" s="11"/>
      <c r="BN20" s="11"/>
      <c r="BO20" s="11"/>
      <c r="BP20" s="11"/>
      <c r="BQ20" s="11"/>
      <c r="BR20" s="11"/>
      <c r="BS20" s="11"/>
      <c r="BT20" s="11"/>
      <c r="BU20" s="11"/>
      <c r="BV20" s="11"/>
      <c r="BW20" s="11"/>
      <c r="BX20" s="11"/>
      <c r="BY20" s="11"/>
      <c r="BZ20" s="13" t="s">
        <v>604</v>
      </c>
      <c r="CA20" s="11"/>
      <c r="CB20" s="11"/>
      <c r="CC20" s="11"/>
      <c r="CD20" s="11"/>
      <c r="CE20" s="11"/>
      <c r="CF20" s="11"/>
      <c r="CG20" s="11"/>
      <c r="CH20" s="11"/>
      <c r="CI20" s="11"/>
      <c r="CJ20" s="11"/>
      <c r="CK20" s="11"/>
      <c r="CL20" s="11"/>
      <c r="CM20" s="11"/>
      <c r="CN20" s="11"/>
      <c r="CO20" s="11"/>
      <c r="CP20" s="11"/>
      <c r="CQ20" s="11"/>
      <c r="CR20" s="11"/>
      <c r="CS20" s="11"/>
      <c r="CT20" s="13" t="s">
        <v>604</v>
      </c>
      <c r="CU20" s="11"/>
      <c r="CV20" s="11"/>
      <c r="CW20" s="11"/>
      <c r="CX20" s="11"/>
      <c r="CY20" s="11"/>
      <c r="CZ20" s="11"/>
      <c r="DA20" s="11"/>
      <c r="DB20" s="11"/>
      <c r="DC20" s="11"/>
      <c r="DD20" s="11"/>
      <c r="DE20" s="11"/>
      <c r="DF20" s="11"/>
      <c r="DG20" s="11"/>
      <c r="DH20" s="11"/>
      <c r="DI20" s="11"/>
    </row>
    <row r="21" spans="1:115" ht="18" customHeight="1">
      <c r="A21" s="3"/>
      <c r="B21" s="3"/>
      <c r="C21" t="str">
        <f t="shared" si="0"/>
        <v/>
      </c>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row>
    <row r="22" spans="1:115" ht="18" customHeight="1">
      <c r="A22" s="3"/>
      <c r="B22" s="3"/>
      <c r="C22">
        <v>1</v>
      </c>
      <c r="D22" s="11">
        <v>2</v>
      </c>
      <c r="E22">
        <v>3</v>
      </c>
      <c r="F22" s="11">
        <v>4</v>
      </c>
      <c r="G22">
        <v>5</v>
      </c>
      <c r="H22" s="11">
        <v>6</v>
      </c>
      <c r="I22">
        <v>7</v>
      </c>
      <c r="J22" s="11">
        <v>8</v>
      </c>
      <c r="K22">
        <v>9</v>
      </c>
      <c r="L22" s="11">
        <v>10</v>
      </c>
      <c r="M22">
        <v>11</v>
      </c>
      <c r="N22" s="11">
        <v>12</v>
      </c>
      <c r="O22">
        <v>13</v>
      </c>
      <c r="P22" s="11">
        <v>14</v>
      </c>
      <c r="Q22">
        <v>15</v>
      </c>
      <c r="R22" s="11">
        <v>16</v>
      </c>
      <c r="S22">
        <v>17</v>
      </c>
      <c r="T22" s="11">
        <v>18</v>
      </c>
      <c r="U22">
        <v>19</v>
      </c>
      <c r="V22" s="11">
        <v>20</v>
      </c>
      <c r="W22">
        <v>21</v>
      </c>
      <c r="X22" s="11">
        <v>22</v>
      </c>
      <c r="Y22">
        <v>23</v>
      </c>
      <c r="Z22" s="11">
        <v>24</v>
      </c>
      <c r="AA22">
        <v>25</v>
      </c>
      <c r="AB22" s="11">
        <v>26</v>
      </c>
      <c r="AC22">
        <v>27</v>
      </c>
      <c r="AD22" s="11">
        <v>28</v>
      </c>
      <c r="AE22">
        <v>29</v>
      </c>
      <c r="AF22" s="11">
        <v>30</v>
      </c>
      <c r="AG22">
        <v>31</v>
      </c>
      <c r="AH22" s="11">
        <v>32</v>
      </c>
      <c r="AI22">
        <v>33</v>
      </c>
      <c r="AJ22" s="11">
        <v>34</v>
      </c>
      <c r="AK22">
        <v>35</v>
      </c>
      <c r="AL22" s="11">
        <v>36</v>
      </c>
      <c r="AM22">
        <v>37</v>
      </c>
      <c r="AN22" s="11">
        <v>38</v>
      </c>
      <c r="AO22">
        <v>39</v>
      </c>
      <c r="AP22" s="11">
        <v>40</v>
      </c>
      <c r="AQ22">
        <v>41</v>
      </c>
      <c r="AR22" s="11">
        <v>42</v>
      </c>
      <c r="AS22">
        <v>43</v>
      </c>
      <c r="AT22" s="11">
        <v>44</v>
      </c>
      <c r="AU22">
        <v>45</v>
      </c>
      <c r="AV22" s="11">
        <v>46</v>
      </c>
      <c r="AW22">
        <v>47</v>
      </c>
      <c r="AX22" s="11">
        <v>48</v>
      </c>
      <c r="AY22">
        <v>49</v>
      </c>
      <c r="AZ22" s="11">
        <v>50</v>
      </c>
      <c r="BA22">
        <v>51</v>
      </c>
      <c r="BB22" s="11">
        <v>52</v>
      </c>
      <c r="BC22">
        <v>53</v>
      </c>
      <c r="BD22" s="11">
        <v>54</v>
      </c>
      <c r="BE22">
        <v>55</v>
      </c>
      <c r="BF22" s="11">
        <v>56</v>
      </c>
      <c r="BG22">
        <v>57</v>
      </c>
      <c r="BH22" s="11">
        <v>58</v>
      </c>
      <c r="BI22">
        <v>59</v>
      </c>
      <c r="BJ22" s="11">
        <v>60</v>
      </c>
      <c r="BK22">
        <v>61</v>
      </c>
      <c r="BL22" s="11">
        <v>62</v>
      </c>
      <c r="BM22">
        <v>63</v>
      </c>
      <c r="BN22" s="11">
        <v>64</v>
      </c>
      <c r="BO22">
        <v>65</v>
      </c>
      <c r="BP22" s="11">
        <v>66</v>
      </c>
      <c r="BQ22">
        <v>67</v>
      </c>
      <c r="BR22" s="11">
        <v>68</v>
      </c>
      <c r="BS22">
        <v>69</v>
      </c>
      <c r="BT22" s="11">
        <v>70</v>
      </c>
      <c r="BU22" s="11">
        <v>71</v>
      </c>
      <c r="BV22" s="11">
        <v>72</v>
      </c>
      <c r="BW22" s="11">
        <v>73</v>
      </c>
      <c r="BX22" s="11">
        <v>74</v>
      </c>
      <c r="BY22" s="11">
        <v>75</v>
      </c>
      <c r="BZ22" s="11">
        <v>76</v>
      </c>
    </row>
    <row r="23" spans="1:115" ht="18" customHeight="1">
      <c r="C23" t="s">
        <v>606</v>
      </c>
    </row>
    <row r="24" spans="1:115" ht="51.75" customHeight="1">
      <c r="A24" s="4" t="s">
        <v>234</v>
      </c>
      <c r="B24" s="3" t="s">
        <v>263</v>
      </c>
      <c r="C24" t="s">
        <v>503</v>
      </c>
      <c r="D24" s="8" t="s">
        <v>274</v>
      </c>
      <c r="E24" s="8" t="s">
        <v>166</v>
      </c>
      <c r="F24" s="8" t="s">
        <v>275</v>
      </c>
      <c r="G24" s="8" t="s">
        <v>277</v>
      </c>
      <c r="H24" s="8" t="s">
        <v>278</v>
      </c>
      <c r="I24" s="8" t="s">
        <v>279</v>
      </c>
      <c r="J24" s="8" t="s">
        <v>280</v>
      </c>
      <c r="K24" s="8" t="s">
        <v>281</v>
      </c>
      <c r="L24" s="8" t="s">
        <v>282</v>
      </c>
      <c r="M24" s="8" t="s">
        <v>283</v>
      </c>
      <c r="N24" s="8" t="s">
        <v>284</v>
      </c>
      <c r="O24" s="8" t="s">
        <v>285</v>
      </c>
      <c r="P24" s="219" t="s">
        <v>6</v>
      </c>
      <c r="Q24" s="219" t="s">
        <v>25</v>
      </c>
      <c r="R24" s="219" t="s">
        <v>42</v>
      </c>
      <c r="S24" s="219" t="s">
        <v>44</v>
      </c>
      <c r="T24" s="219" t="s">
        <v>367</v>
      </c>
      <c r="U24" s="219" t="s">
        <v>308</v>
      </c>
      <c r="V24" s="219" t="s">
        <v>265</v>
      </c>
      <c r="W24" s="8" t="s">
        <v>600</v>
      </c>
      <c r="X24" s="8" t="s">
        <v>168</v>
      </c>
      <c r="Y24" s="8" t="s">
        <v>509</v>
      </c>
      <c r="Z24" s="8" t="s">
        <v>510</v>
      </c>
      <c r="AA24" s="8" t="s">
        <v>511</v>
      </c>
      <c r="AB24" s="8" t="s">
        <v>512</v>
      </c>
      <c r="AC24" s="8" t="s">
        <v>513</v>
      </c>
      <c r="AD24" s="8" t="s">
        <v>514</v>
      </c>
      <c r="AE24" s="8" t="s">
        <v>515</v>
      </c>
      <c r="AF24" s="8" t="s">
        <v>516</v>
      </c>
      <c r="AG24" s="8" t="s">
        <v>517</v>
      </c>
      <c r="AH24" s="8" t="s">
        <v>518</v>
      </c>
      <c r="AI24" s="17" t="s">
        <v>519</v>
      </c>
      <c r="AJ24" s="15" t="s">
        <v>266</v>
      </c>
      <c r="AK24" s="15" t="s">
        <v>267</v>
      </c>
      <c r="AL24" s="15" t="s">
        <v>268</v>
      </c>
      <c r="AM24" s="15" t="s">
        <v>269</v>
      </c>
      <c r="AN24" s="15" t="s">
        <v>270</v>
      </c>
      <c r="AO24" s="15" t="s">
        <v>271</v>
      </c>
      <c r="AP24" s="15" t="s">
        <v>272</v>
      </c>
      <c r="AQ24" s="15" t="s">
        <v>273</v>
      </c>
      <c r="AR24" s="8" t="s">
        <v>38</v>
      </c>
      <c r="AS24" s="8" t="s">
        <v>39</v>
      </c>
      <c r="AT24" s="8" t="s">
        <v>301</v>
      </c>
      <c r="AU24" s="8" t="s">
        <v>302</v>
      </c>
      <c r="AV24" s="15" t="s">
        <v>322</v>
      </c>
      <c r="AW24" s="15" t="s">
        <v>323</v>
      </c>
      <c r="AX24" s="15" t="s">
        <v>324</v>
      </c>
      <c r="AY24" s="15" t="s">
        <v>325</v>
      </c>
      <c r="AZ24" s="15" t="s">
        <v>337</v>
      </c>
      <c r="BA24" s="15" t="s">
        <v>338</v>
      </c>
      <c r="BB24" s="8" t="s">
        <v>43</v>
      </c>
      <c r="BC24" s="8" t="s">
        <v>309</v>
      </c>
      <c r="BD24" s="8" t="s">
        <v>310</v>
      </c>
      <c r="BE24" s="8" t="s">
        <v>311</v>
      </c>
      <c r="BF24" s="8" t="s">
        <v>312</v>
      </c>
      <c r="BG24" s="8" t="s">
        <v>313</v>
      </c>
      <c r="BH24" s="8" t="s">
        <v>316</v>
      </c>
      <c r="BI24" s="8" t="s">
        <v>317</v>
      </c>
      <c r="BJ24" s="8" t="s">
        <v>318</v>
      </c>
      <c r="BK24" s="8" t="s">
        <v>319</v>
      </c>
      <c r="BL24" s="8" t="s">
        <v>320</v>
      </c>
      <c r="BM24" s="8" t="s">
        <v>321</v>
      </c>
      <c r="BN24" s="8" t="s">
        <v>607</v>
      </c>
      <c r="BO24" s="8" t="s">
        <v>608</v>
      </c>
      <c r="BP24" s="8" t="s">
        <v>609</v>
      </c>
      <c r="BQ24" s="8" t="s">
        <v>610</v>
      </c>
      <c r="BR24" s="8" t="s">
        <v>611</v>
      </c>
      <c r="BS24" s="8" t="s">
        <v>612</v>
      </c>
      <c r="BT24" s="8" t="s">
        <v>613</v>
      </c>
      <c r="BU24" s="8" t="s">
        <v>326</v>
      </c>
      <c r="BV24" s="8" t="s">
        <v>327</v>
      </c>
      <c r="BW24" s="8" t="s">
        <v>328</v>
      </c>
      <c r="BX24" s="8" t="s">
        <v>329</v>
      </c>
      <c r="BY24" s="8" t="s">
        <v>330</v>
      </c>
      <c r="BZ24" s="8" t="s">
        <v>331</v>
      </c>
      <c r="CA24" s="8" t="s">
        <v>332</v>
      </c>
      <c r="CB24" s="8" t="s">
        <v>333</v>
      </c>
      <c r="CC24" s="8" t="s">
        <v>334</v>
      </c>
      <c r="CD24" s="8" t="s">
        <v>335</v>
      </c>
      <c r="CE24" s="8" t="s">
        <v>336</v>
      </c>
      <c r="CF24" s="219" t="s">
        <v>290</v>
      </c>
      <c r="CG24" s="219" t="s">
        <v>291</v>
      </c>
      <c r="CH24" s="219" t="s">
        <v>292</v>
      </c>
      <c r="CI24" s="219" t="s">
        <v>293</v>
      </c>
      <c r="CJ24" s="219" t="s">
        <v>294</v>
      </c>
      <c r="CK24" s="219" t="s">
        <v>295</v>
      </c>
      <c r="CL24" s="219" t="s">
        <v>296</v>
      </c>
      <c r="CM24" s="219" t="s">
        <v>297</v>
      </c>
      <c r="CN24" s="219" t="s">
        <v>298</v>
      </c>
      <c r="CO24" s="8" t="s">
        <v>69</v>
      </c>
      <c r="CP24" s="8" t="s">
        <v>346</v>
      </c>
      <c r="CQ24" s="8" t="s">
        <v>347</v>
      </c>
      <c r="CR24" s="8" t="s">
        <v>348</v>
      </c>
      <c r="CS24" s="8" t="s">
        <v>349</v>
      </c>
      <c r="CT24" s="8" t="s">
        <v>350</v>
      </c>
      <c r="CU24" s="8" t="s">
        <v>351</v>
      </c>
      <c r="CV24" s="8" t="s">
        <v>352</v>
      </c>
      <c r="CW24" s="8" t="s">
        <v>353</v>
      </c>
      <c r="CX24" s="8" t="s">
        <v>354</v>
      </c>
      <c r="CY24" s="8" t="s">
        <v>355</v>
      </c>
      <c r="CZ24" s="219" t="s">
        <v>299</v>
      </c>
      <c r="DA24" s="219" t="s">
        <v>300</v>
      </c>
      <c r="DB24" s="219" t="s">
        <v>303</v>
      </c>
      <c r="DC24" s="219" t="s">
        <v>304</v>
      </c>
      <c r="DD24" s="219" t="s">
        <v>305</v>
      </c>
      <c r="DE24" s="219" t="s">
        <v>307</v>
      </c>
      <c r="DF24" s="219" t="s">
        <v>339</v>
      </c>
      <c r="DG24" s="219" t="s">
        <v>340</v>
      </c>
      <c r="DH24" s="219" t="s">
        <v>341</v>
      </c>
      <c r="DI24" s="219" t="s">
        <v>342</v>
      </c>
      <c r="DJ24" s="17" t="s">
        <v>520</v>
      </c>
      <c r="DK24" s="8" t="s">
        <v>521</v>
      </c>
    </row>
    <row r="25" spans="1:115" ht="18" customHeight="1">
      <c r="A25" s="7" t="s">
        <v>595</v>
      </c>
      <c r="B25" s="3"/>
      <c r="C25" t="str">
        <f t="shared" ref="C25:C34" si="1">A25&amp;B25</f>
        <v>L2Blocker</v>
      </c>
      <c r="Y25" s="29" t="b">
        <v>1</v>
      </c>
      <c r="Z25" s="29" t="b">
        <v>1</v>
      </c>
      <c r="AA25" s="29" t="b">
        <v>1</v>
      </c>
      <c r="AB25" s="29" t="b">
        <v>1</v>
      </c>
      <c r="AC25" s="29" t="b">
        <v>1</v>
      </c>
      <c r="AD25" s="29" t="b">
        <v>1</v>
      </c>
      <c r="AE25" s="29" t="b">
        <v>1</v>
      </c>
      <c r="AF25" s="29" t="b">
        <v>1</v>
      </c>
      <c r="AG25" s="29" t="b">
        <v>1</v>
      </c>
      <c r="AH25" s="29" t="b">
        <v>1</v>
      </c>
      <c r="AI25" s="29" t="b">
        <v>1</v>
      </c>
      <c r="AJ25" s="29"/>
      <c r="AK25" s="29"/>
      <c r="AL25" s="29"/>
      <c r="AM25" s="29"/>
      <c r="AN25" s="29"/>
      <c r="AO25" s="29"/>
      <c r="AP25" s="29"/>
      <c r="AQ25" s="29"/>
      <c r="AR25" s="29" t="b">
        <v>1</v>
      </c>
      <c r="AS25" s="29" t="b">
        <v>1</v>
      </c>
      <c r="AT25" s="29" t="b">
        <v>1</v>
      </c>
      <c r="AU25" s="29" t="b">
        <v>1</v>
      </c>
      <c r="AV25" s="29"/>
      <c r="AW25" s="220"/>
      <c r="AX25" s="220"/>
      <c r="AY25" s="220"/>
      <c r="AZ25" s="220"/>
      <c r="BA25" s="220"/>
      <c r="BC25" s="29" t="b">
        <v>1</v>
      </c>
      <c r="BD25" s="29" t="b">
        <v>1</v>
      </c>
      <c r="BE25" s="29" t="b">
        <v>1</v>
      </c>
      <c r="BF25" s="29" t="b">
        <v>1</v>
      </c>
      <c r="BG25" s="29" t="b">
        <v>1</v>
      </c>
      <c r="BH25" s="29" t="b">
        <v>1</v>
      </c>
      <c r="BI25" s="29" t="b">
        <v>1</v>
      </c>
      <c r="BJ25" s="29" t="b">
        <v>1</v>
      </c>
      <c r="BK25" s="29" t="b">
        <v>1</v>
      </c>
      <c r="BL25" s="29" t="b">
        <v>1</v>
      </c>
      <c r="BM25" s="29" t="b">
        <v>1</v>
      </c>
      <c r="BN25" s="29"/>
      <c r="BO25" s="29"/>
      <c r="BP25" s="29"/>
      <c r="BQ25" s="29"/>
      <c r="BR25" s="29"/>
      <c r="BS25" s="29"/>
      <c r="BT25" s="29"/>
      <c r="BU25" s="29" t="b">
        <v>1</v>
      </c>
      <c r="BV25" s="29" t="b">
        <v>1</v>
      </c>
      <c r="BW25" s="29" t="b">
        <v>1</v>
      </c>
      <c r="BX25" s="29" t="b">
        <v>1</v>
      </c>
      <c r="BY25" s="29" t="b">
        <v>1</v>
      </c>
      <c r="BZ25" s="29" t="b">
        <v>1</v>
      </c>
      <c r="CA25" s="29" t="b">
        <v>1</v>
      </c>
      <c r="CB25" s="29" t="b">
        <v>1</v>
      </c>
      <c r="CC25" s="29" t="b">
        <v>1</v>
      </c>
      <c r="CD25" s="29" t="b">
        <v>1</v>
      </c>
      <c r="CE25" s="29" t="b">
        <v>1</v>
      </c>
      <c r="CF25" s="29"/>
      <c r="CG25" s="29"/>
      <c r="CH25" s="29"/>
      <c r="CI25" s="29"/>
      <c r="CJ25" s="29"/>
      <c r="CK25" s="29"/>
      <c r="CL25" s="29"/>
      <c r="CM25" s="29"/>
      <c r="CN25" s="29"/>
      <c r="CO25" s="29" t="b">
        <v>1</v>
      </c>
      <c r="CP25" s="29" t="b">
        <v>1</v>
      </c>
      <c r="CQ25" s="29" t="b">
        <v>1</v>
      </c>
      <c r="CR25" s="29" t="b">
        <v>1</v>
      </c>
      <c r="CS25" s="29" t="b">
        <v>1</v>
      </c>
      <c r="CT25" s="29" t="b">
        <v>1</v>
      </c>
      <c r="CU25" s="29" t="b">
        <v>1</v>
      </c>
      <c r="CV25" s="29" t="b">
        <v>1</v>
      </c>
      <c r="CW25" s="29" t="b">
        <v>1</v>
      </c>
      <c r="CX25" s="29" t="b">
        <v>1</v>
      </c>
      <c r="CY25" s="29" t="b">
        <v>1</v>
      </c>
      <c r="CZ25" s="220"/>
      <c r="DA25" s="220"/>
      <c r="DB25" s="220"/>
      <c r="DC25" s="220"/>
      <c r="DD25" s="220"/>
      <c r="DE25" s="220"/>
      <c r="DF25" s="220"/>
      <c r="DG25" s="220"/>
      <c r="DH25" s="220"/>
      <c r="DI25" s="220"/>
      <c r="DK25" s="30" t="b">
        <v>1</v>
      </c>
    </row>
    <row r="26" spans="1:115" ht="18" customHeight="1">
      <c r="A26" s="7" t="s">
        <v>180</v>
      </c>
      <c r="B26" s="3"/>
      <c r="C26" t="str">
        <f t="shared" si="1"/>
        <v>SARMS</v>
      </c>
      <c r="X26" s="31" t="b">
        <v>0</v>
      </c>
      <c r="Y26" s="31" t="b">
        <v>0</v>
      </c>
      <c r="Z26" s="31" t="b">
        <v>0</v>
      </c>
      <c r="AA26" s="31" t="b">
        <v>0</v>
      </c>
      <c r="AB26" s="31" t="b">
        <v>0</v>
      </c>
      <c r="AC26" s="31" t="b">
        <v>0</v>
      </c>
      <c r="AD26" s="31" t="b">
        <v>0</v>
      </c>
      <c r="AE26" s="31" t="b">
        <v>0</v>
      </c>
      <c r="AF26" s="31" t="b">
        <v>0</v>
      </c>
      <c r="AG26" s="31" t="b">
        <v>0</v>
      </c>
      <c r="AH26" s="31" t="b">
        <v>0</v>
      </c>
      <c r="AI26" s="31" t="b">
        <v>0</v>
      </c>
      <c r="AJ26" s="31"/>
      <c r="AK26" s="31"/>
      <c r="AL26" s="31"/>
      <c r="AM26" s="31"/>
      <c r="AN26" s="31"/>
      <c r="AO26" s="31"/>
      <c r="AP26" s="31"/>
      <c r="AQ26" s="31"/>
      <c r="AR26" s="31" t="b">
        <v>1</v>
      </c>
      <c r="AS26" s="31" t="b">
        <v>1</v>
      </c>
      <c r="AT26" s="31" t="b">
        <v>1</v>
      </c>
      <c r="AU26" s="31" t="b">
        <v>1</v>
      </c>
      <c r="AV26" s="31"/>
      <c r="BC26" s="31" t="b">
        <v>1</v>
      </c>
      <c r="BD26" s="31" t="b">
        <v>1</v>
      </c>
      <c r="BE26" s="31" t="b">
        <v>1</v>
      </c>
      <c r="BF26" s="31" t="b">
        <v>1</v>
      </c>
      <c r="BG26" s="31" t="b">
        <v>1</v>
      </c>
      <c r="BH26" s="31" t="b">
        <v>1</v>
      </c>
      <c r="BI26" s="31" t="b">
        <v>1</v>
      </c>
      <c r="BJ26" s="31" t="b">
        <v>1</v>
      </c>
      <c r="BK26" s="31" t="b">
        <v>1</v>
      </c>
      <c r="BL26" s="31" t="b">
        <v>1</v>
      </c>
      <c r="BM26" s="31" t="b">
        <v>1</v>
      </c>
      <c r="BN26" s="31"/>
      <c r="BO26" s="31"/>
      <c r="BP26" s="31"/>
      <c r="BQ26" s="31"/>
      <c r="BR26" s="31"/>
      <c r="BS26" s="31"/>
      <c r="BT26" s="31"/>
      <c r="BU26" s="31" t="b">
        <v>1</v>
      </c>
      <c r="BV26" s="31" t="b">
        <v>1</v>
      </c>
      <c r="BW26" s="31" t="b">
        <v>1</v>
      </c>
      <c r="BX26" s="31" t="b">
        <v>1</v>
      </c>
      <c r="BY26" s="31" t="b">
        <v>1</v>
      </c>
      <c r="BZ26" s="31" t="b">
        <v>1</v>
      </c>
      <c r="CA26" s="31" t="b">
        <v>1</v>
      </c>
      <c r="CB26" s="31" t="b">
        <v>1</v>
      </c>
      <c r="CC26" s="31" t="b">
        <v>1</v>
      </c>
      <c r="CD26" s="31" t="b">
        <v>1</v>
      </c>
      <c r="CE26" s="31" t="b">
        <v>1</v>
      </c>
      <c r="CF26" s="31"/>
      <c r="CG26" s="31"/>
      <c r="CH26" s="31"/>
      <c r="CI26" s="31"/>
      <c r="CJ26" s="31"/>
      <c r="CK26" s="31"/>
      <c r="CL26" s="31"/>
      <c r="CM26" s="31"/>
      <c r="CN26" s="31"/>
      <c r="CO26" s="31" t="b">
        <v>1</v>
      </c>
      <c r="CP26" s="31" t="b">
        <v>1</v>
      </c>
      <c r="CQ26" s="31" t="b">
        <v>1</v>
      </c>
      <c r="CR26" s="31" t="b">
        <v>1</v>
      </c>
      <c r="CS26" s="31" t="b">
        <v>1</v>
      </c>
      <c r="CT26" s="31" t="b">
        <v>1</v>
      </c>
      <c r="CU26" s="31" t="b">
        <v>1</v>
      </c>
      <c r="CV26" s="31" t="b">
        <v>1</v>
      </c>
      <c r="CW26" s="31" t="b">
        <v>1</v>
      </c>
      <c r="CX26" s="31" t="b">
        <v>1</v>
      </c>
      <c r="CY26" s="31" t="b">
        <v>1</v>
      </c>
      <c r="DK26" s="32" t="b">
        <v>1</v>
      </c>
    </row>
    <row r="27" spans="1:115" ht="18" customHeight="1">
      <c r="A27" t="s">
        <v>605</v>
      </c>
      <c r="B27" s="3"/>
      <c r="C27" t="str">
        <f t="shared" si="1"/>
        <v>USBメモリ</v>
      </c>
      <c r="Y27" s="29" t="b">
        <v>1</v>
      </c>
      <c r="Z27" s="29" t="b">
        <v>1</v>
      </c>
      <c r="AA27" s="29" t="b">
        <v>1</v>
      </c>
      <c r="AB27" s="29" t="b">
        <v>1</v>
      </c>
      <c r="AC27" s="29" t="b">
        <v>1</v>
      </c>
      <c r="AD27" s="29" t="b">
        <v>1</v>
      </c>
      <c r="AE27" s="29" t="b">
        <v>1</v>
      </c>
      <c r="AF27" s="29" t="b">
        <v>1</v>
      </c>
      <c r="AG27" s="29" t="b">
        <v>1</v>
      </c>
      <c r="AH27" s="29" t="b">
        <v>1</v>
      </c>
      <c r="AI27" s="29" t="b">
        <v>0</v>
      </c>
      <c r="AJ27" s="29"/>
      <c r="AK27" s="29"/>
      <c r="AL27" s="29"/>
      <c r="AM27" s="29"/>
      <c r="AN27" s="29"/>
      <c r="AO27" s="29"/>
      <c r="AP27" s="29"/>
      <c r="AQ27" s="29"/>
      <c r="AR27" s="29" t="b">
        <v>1</v>
      </c>
      <c r="AS27" s="29" t="b">
        <v>1</v>
      </c>
      <c r="AT27" s="29" t="b">
        <v>1</v>
      </c>
      <c r="AU27" s="29" t="b">
        <v>1</v>
      </c>
      <c r="AV27" s="29"/>
      <c r="AW27" s="220"/>
      <c r="AX27" s="220"/>
      <c r="AY27" s="220"/>
      <c r="AZ27" s="220"/>
      <c r="BA27" s="220"/>
      <c r="BC27" s="29" t="b">
        <v>1</v>
      </c>
      <c r="BD27" s="29" t="b">
        <v>1</v>
      </c>
      <c r="BE27" s="29" t="b">
        <v>1</v>
      </c>
      <c r="BF27" s="29" t="b">
        <v>1</v>
      </c>
      <c r="BG27" s="29" t="b">
        <v>1</v>
      </c>
      <c r="BH27" s="29" t="b">
        <v>1</v>
      </c>
      <c r="BI27" s="29" t="b">
        <v>1</v>
      </c>
      <c r="BJ27" s="29" t="b">
        <v>1</v>
      </c>
      <c r="BK27" s="29" t="b">
        <v>1</v>
      </c>
      <c r="BL27" s="29" t="b">
        <v>1</v>
      </c>
      <c r="BM27" s="29" t="b">
        <v>1</v>
      </c>
      <c r="BN27" s="29"/>
      <c r="BO27" s="29"/>
      <c r="BP27" s="29"/>
      <c r="BQ27" s="29"/>
      <c r="BR27" s="29"/>
      <c r="BS27" s="29"/>
      <c r="BT27" s="29"/>
      <c r="BU27" s="29" t="b">
        <v>1</v>
      </c>
      <c r="BV27" s="29" t="b">
        <v>1</v>
      </c>
      <c r="BW27" s="29" t="b">
        <v>1</v>
      </c>
      <c r="BX27" s="29" t="b">
        <v>1</v>
      </c>
      <c r="BY27" s="29" t="b">
        <v>1</v>
      </c>
      <c r="BZ27" s="29" t="b">
        <v>1</v>
      </c>
      <c r="CA27" s="29" t="b">
        <v>1</v>
      </c>
      <c r="CB27" s="29" t="b">
        <v>1</v>
      </c>
      <c r="CC27" s="29" t="b">
        <v>1</v>
      </c>
      <c r="CD27" s="29" t="b">
        <v>1</v>
      </c>
      <c r="CE27" s="29" t="b">
        <v>1</v>
      </c>
      <c r="CF27" s="29"/>
      <c r="CG27" s="29"/>
      <c r="CH27" s="29"/>
      <c r="CI27" s="29"/>
      <c r="CJ27" s="29"/>
      <c r="CK27" s="29"/>
      <c r="CL27" s="29"/>
      <c r="CM27" s="29"/>
      <c r="CN27" s="29"/>
      <c r="CO27" s="29" t="b">
        <v>1</v>
      </c>
      <c r="CP27" s="29" t="b">
        <v>1</v>
      </c>
      <c r="CQ27" s="29" t="b">
        <v>1</v>
      </c>
      <c r="CR27" s="29" t="b">
        <v>1</v>
      </c>
      <c r="CS27" s="29" t="b">
        <v>1</v>
      </c>
      <c r="CT27" s="29" t="b">
        <v>1</v>
      </c>
      <c r="CU27" s="29" t="b">
        <v>1</v>
      </c>
      <c r="CV27" s="29" t="b">
        <v>1</v>
      </c>
      <c r="CW27" s="29" t="b">
        <v>1</v>
      </c>
      <c r="CX27" s="29" t="b">
        <v>1</v>
      </c>
      <c r="CY27" s="29" t="b">
        <v>1</v>
      </c>
      <c r="CZ27" s="220"/>
      <c r="DA27" s="220"/>
      <c r="DB27" s="220"/>
      <c r="DC27" s="220"/>
      <c r="DD27" s="220"/>
      <c r="DE27" s="220"/>
      <c r="DF27" s="220"/>
      <c r="DG27" s="220"/>
      <c r="DH27" s="220"/>
      <c r="DI27" s="220"/>
      <c r="DK27" s="30" t="b">
        <v>1</v>
      </c>
    </row>
    <row r="28" spans="1:115" ht="18" customHeight="1">
      <c r="C28" t="str">
        <f t="shared" si="1"/>
        <v/>
      </c>
    </row>
    <row r="29" spans="1:115" ht="18" customHeight="1">
      <c r="C29" t="str">
        <f t="shared" si="1"/>
        <v/>
      </c>
    </row>
    <row r="30" spans="1:115" ht="18" customHeight="1">
      <c r="C30" t="str">
        <f t="shared" si="1"/>
        <v/>
      </c>
    </row>
    <row r="31" spans="1:115" ht="18" customHeight="1">
      <c r="C31" t="str">
        <f t="shared" si="1"/>
        <v/>
      </c>
    </row>
    <row r="32" spans="1:115" ht="18" customHeight="1">
      <c r="C32" t="str">
        <f t="shared" si="1"/>
        <v/>
      </c>
    </row>
    <row r="33" spans="3:15" ht="18" customHeight="1">
      <c r="C33" t="str">
        <f t="shared" si="1"/>
        <v/>
      </c>
    </row>
    <row r="34" spans="3:15" ht="18" customHeight="1">
      <c r="C34" t="str">
        <f t="shared" si="1"/>
        <v/>
      </c>
    </row>
    <row r="40" spans="3:15" ht="18" customHeight="1">
      <c r="E40" s="31"/>
      <c r="F40" s="31"/>
      <c r="G40" s="31"/>
      <c r="H40" s="31"/>
      <c r="I40" s="31"/>
      <c r="J40" s="31"/>
      <c r="K40" s="31"/>
      <c r="L40" s="31"/>
      <c r="M40" s="31"/>
      <c r="N40" s="31"/>
      <c r="O40" s="31"/>
    </row>
    <row r="41" spans="3:15" ht="18" customHeight="1">
      <c r="E41" s="31"/>
      <c r="F41" s="31"/>
      <c r="G41" s="31"/>
      <c r="H41" s="31"/>
      <c r="I41" s="31"/>
      <c r="J41" s="31"/>
      <c r="K41" s="31"/>
      <c r="L41" s="31"/>
      <c r="M41" s="31"/>
      <c r="N41" s="31"/>
      <c r="O41" s="31"/>
    </row>
    <row r="42" spans="3:15" ht="18" customHeight="1">
      <c r="E42" s="31"/>
      <c r="F42" s="31"/>
      <c r="G42" s="31"/>
      <c r="H42" s="31"/>
      <c r="I42" s="31"/>
      <c r="J42" s="31"/>
      <c r="K42" s="31"/>
      <c r="L42" s="31"/>
      <c r="M42" s="31"/>
      <c r="N42" s="31"/>
      <c r="O42" s="31"/>
    </row>
    <row r="43" spans="3:15" ht="18" customHeight="1">
      <c r="E43" s="31"/>
      <c r="F43" s="31"/>
      <c r="G43" s="31"/>
      <c r="H43" s="31"/>
      <c r="I43" s="31"/>
      <c r="J43" s="31"/>
      <c r="K43" s="31"/>
      <c r="L43" s="31"/>
      <c r="M43" s="31"/>
      <c r="N43" s="31"/>
      <c r="O43" s="31"/>
    </row>
    <row r="44" spans="3:15" ht="18" customHeight="1">
      <c r="E44" s="31"/>
      <c r="F44" s="31"/>
      <c r="G44" s="31"/>
      <c r="H44" s="31"/>
      <c r="I44" s="31"/>
      <c r="J44" s="31"/>
      <c r="K44" s="31"/>
      <c r="L44" s="31"/>
      <c r="M44" s="31"/>
      <c r="N44" s="31"/>
      <c r="O44" s="31"/>
    </row>
    <row r="45" spans="3:15" ht="18" customHeight="1">
      <c r="E45" s="31"/>
      <c r="F45" s="31"/>
      <c r="G45" s="31"/>
      <c r="H45" s="31"/>
      <c r="I45" s="31"/>
      <c r="J45" s="31"/>
      <c r="K45" s="31"/>
      <c r="L45" s="31"/>
      <c r="M45" s="31"/>
      <c r="N45" s="31"/>
      <c r="O45" s="31"/>
    </row>
    <row r="46" spans="3:15" ht="18" customHeight="1">
      <c r="E46" s="31"/>
      <c r="F46" s="31"/>
      <c r="G46" s="31"/>
      <c r="H46" s="31"/>
      <c r="I46" s="31"/>
      <c r="J46" s="31"/>
      <c r="K46" s="31"/>
      <c r="L46" s="31"/>
      <c r="M46" s="31"/>
      <c r="N46" s="31"/>
      <c r="O46" s="31"/>
    </row>
    <row r="47" spans="3:15" ht="18" customHeight="1">
      <c r="E47" s="31"/>
      <c r="F47" s="31"/>
      <c r="G47" s="31"/>
      <c r="H47" s="31"/>
      <c r="I47" s="31"/>
      <c r="J47" s="31"/>
      <c r="K47" s="31"/>
      <c r="L47" s="31"/>
      <c r="M47" s="31"/>
      <c r="N47" s="31"/>
      <c r="O47" s="31"/>
    </row>
    <row r="48" spans="3:15" ht="18" customHeight="1">
      <c r="E48" s="31"/>
      <c r="F48" s="31"/>
      <c r="G48" s="31"/>
      <c r="H48" s="31"/>
      <c r="I48" s="31"/>
      <c r="J48" s="31"/>
      <c r="K48" s="31"/>
      <c r="L48" s="31"/>
      <c r="M48" s="31"/>
      <c r="N48" s="31"/>
      <c r="O48" s="31"/>
    </row>
    <row r="51" spans="4:71" ht="18" customHeight="1">
      <c r="D51" s="33"/>
      <c r="E51" s="34"/>
      <c r="F51" s="34"/>
      <c r="G51" s="34"/>
      <c r="H51" s="34"/>
      <c r="I51" s="34"/>
      <c r="J51" s="34"/>
      <c r="K51" s="34"/>
      <c r="L51" s="34"/>
      <c r="M51" s="34"/>
      <c r="N51" s="33"/>
      <c r="O51" s="34"/>
      <c r="P51" s="33"/>
      <c r="Q51" s="33"/>
      <c r="R51" s="34"/>
      <c r="S51" s="34"/>
      <c r="T51" s="34"/>
      <c r="U51" s="33"/>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3"/>
      <c r="AZ51" s="34"/>
      <c r="BA51" s="34"/>
      <c r="BB51" s="34"/>
      <c r="BC51" s="34"/>
      <c r="BD51" s="33"/>
      <c r="BE51" s="34"/>
      <c r="BF51" s="34"/>
      <c r="BG51" s="34"/>
      <c r="BH51" s="34"/>
      <c r="BI51" s="34"/>
      <c r="BJ51" s="34"/>
      <c r="BK51" s="33"/>
      <c r="BL51" s="33"/>
      <c r="BM51" s="33"/>
      <c r="BN51" s="33"/>
      <c r="BO51" s="34"/>
      <c r="BP51" s="33"/>
      <c r="BQ51" s="33"/>
      <c r="BR51" s="33"/>
      <c r="BS51" s="35"/>
    </row>
    <row r="52" spans="4:71" ht="18" customHeight="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2"/>
    </row>
    <row r="53" spans="4:71" ht="18" customHeight="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2"/>
    </row>
    <row r="54" spans="4:71" ht="18" customHeight="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2"/>
    </row>
    <row r="55" spans="4:71" ht="18" customHeight="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2"/>
    </row>
    <row r="56" spans="4:71" ht="18" customHeight="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2"/>
    </row>
    <row r="57" spans="4:71" ht="18" customHeight="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2"/>
    </row>
    <row r="58" spans="4:71" ht="18" customHeight="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2"/>
    </row>
    <row r="59" spans="4:71" ht="18" customHeight="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2"/>
    </row>
    <row r="60" spans="4:71" ht="18" customHeight="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2"/>
    </row>
  </sheetData>
  <protectedRanges>
    <protectedRange password="C5D8" sqref="D1 B1" name="範囲1"/>
    <protectedRange password="C5D8" sqref="G1" name="範囲1_2"/>
  </protectedRanges>
  <phoneticPr fontId="1"/>
  <pageMargins left="0.7" right="0.7" top="0.75" bottom="0.75" header="0.3" footer="0.3"/>
  <tableParts count="6">
    <tablePart r:id="rId1"/>
    <tablePart r:id="rId2"/>
    <tablePart r:id="rId3"/>
    <tablePart r:id="rId4"/>
    <tablePart r:id="rId5"/>
    <tablePart r:id="rId6"/>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460D6-EC41-4419-9423-2AD6C533B85C}">
  <sheetPr codeName="Sheet10">
    <tabColor rgb="FF92D050"/>
  </sheetPr>
  <dimension ref="A1:BZ44"/>
  <sheetViews>
    <sheetView topLeftCell="BF13" workbookViewId="0">
      <selection activeCell="X16" sqref="X1:AI1048576"/>
    </sheetView>
  </sheetViews>
  <sheetFormatPr defaultColWidth="10.875" defaultRowHeight="18" customHeight="1"/>
  <cols>
    <col min="1" max="1" width="43.125" bestFit="1" customWidth="1"/>
    <col min="2" max="2" width="24" customWidth="1"/>
    <col min="3" max="3" width="52" customWidth="1"/>
    <col min="4" max="4" width="20.875" customWidth="1"/>
    <col min="5" max="5" width="24" customWidth="1"/>
    <col min="6" max="6" width="20.875" customWidth="1"/>
    <col min="7" max="7" width="31" customWidth="1"/>
    <col min="8" max="8" width="16.125" customWidth="1"/>
    <col min="9" max="9" width="30.125" customWidth="1"/>
    <col min="10" max="10" width="17.875" customWidth="1"/>
    <col min="11" max="11" width="11" customWidth="1"/>
    <col min="12" max="12" width="16.125" customWidth="1"/>
    <col min="13" max="13" width="11" customWidth="1"/>
    <col min="15" max="15" width="11" customWidth="1"/>
    <col min="17" max="17" width="16.125" customWidth="1"/>
    <col min="18" max="18" width="30" customWidth="1"/>
    <col min="19" max="19" width="37.125" customWidth="1"/>
    <col min="20" max="20" width="19" customWidth="1"/>
    <col min="22" max="22" width="13" customWidth="1"/>
    <col min="23" max="23" width="42.875" customWidth="1"/>
    <col min="25" max="25" width="22" customWidth="1"/>
    <col min="28" max="28" width="19" customWidth="1"/>
    <col min="29" max="29" width="12.125" customWidth="1"/>
    <col min="30" max="30" width="17.875" customWidth="1"/>
    <col min="31" max="31" width="12.125" customWidth="1"/>
    <col min="32" max="32" width="11.875" customWidth="1"/>
    <col min="33" max="33" width="13.125" customWidth="1"/>
    <col min="34" max="34" width="31.125" customWidth="1"/>
    <col min="35" max="35" width="11.875" customWidth="1"/>
    <col min="36" max="36" width="24.125" customWidth="1"/>
    <col min="39" max="39" width="20.125" customWidth="1"/>
    <col min="40" max="40" width="13.125" customWidth="1"/>
    <col min="41" max="41" width="19" customWidth="1"/>
    <col min="42" max="42" width="13.125" customWidth="1"/>
    <col min="43" max="43" width="11.875" customWidth="1"/>
    <col min="44" max="44" width="13.125" customWidth="1"/>
    <col min="45" max="45" width="42.875" customWidth="1"/>
    <col min="46" max="46" width="11.875" customWidth="1"/>
    <col min="47" max="47" width="24.125" customWidth="1"/>
    <col min="50" max="50" width="20.125" customWidth="1"/>
    <col min="51" max="51" width="13.125" customWidth="1"/>
    <col min="52" max="52" width="19" customWidth="1"/>
    <col min="53" max="53" width="13.125" customWidth="1"/>
    <col min="54" max="54" width="11.875" customWidth="1"/>
    <col min="55" max="55" width="13.125" customWidth="1"/>
    <col min="57" max="57" width="29.125" customWidth="1"/>
    <col min="58" max="58" width="11.875" customWidth="1"/>
    <col min="59" max="59" width="24.125" customWidth="1"/>
    <col min="62" max="62" width="20.125" customWidth="1"/>
    <col min="63" max="63" width="13.125" customWidth="1"/>
    <col min="64" max="64" width="19" customWidth="1"/>
    <col min="65" max="65" width="13.125" customWidth="1"/>
    <col min="66" max="66" width="11.875" customWidth="1"/>
    <col min="67" max="67" width="13.125" customWidth="1"/>
    <col min="68" max="68" width="18" customWidth="1"/>
    <col min="70" max="70" width="33" customWidth="1"/>
    <col min="71" max="71" width="11.625" customWidth="1"/>
  </cols>
  <sheetData>
    <row r="1" spans="1:64" ht="18" customHeight="1">
      <c r="A1" s="2" t="s">
        <v>234</v>
      </c>
      <c r="B1" s="1" t="s">
        <v>235</v>
      </c>
      <c r="C1" t="s">
        <v>236</v>
      </c>
      <c r="D1" s="1" t="s">
        <v>237</v>
      </c>
      <c r="E1" s="286" t="s">
        <v>238</v>
      </c>
      <c r="F1" s="1"/>
      <c r="G1" s="12" t="s">
        <v>172</v>
      </c>
      <c r="I1" s="19" t="s">
        <v>239</v>
      </c>
    </row>
    <row r="2" spans="1:64" ht="18" customHeight="1">
      <c r="A2" t="s">
        <v>595</v>
      </c>
      <c r="C2" t="s">
        <v>149</v>
      </c>
      <c r="E2" s="287" t="e">
        <v>#REF!</v>
      </c>
      <c r="G2" t="s">
        <v>242</v>
      </c>
      <c r="I2" s="7"/>
    </row>
    <row r="3" spans="1:64" ht="18" customHeight="1">
      <c r="A3" t="s">
        <v>596</v>
      </c>
      <c r="C3" t="s">
        <v>373</v>
      </c>
      <c r="E3" s="287" t="s">
        <v>597</v>
      </c>
      <c r="I3" s="10" t="s">
        <v>245</v>
      </c>
    </row>
    <row r="4" spans="1:64" ht="18" customHeight="1">
      <c r="A4" t="s">
        <v>598</v>
      </c>
      <c r="I4" s="7" t="s">
        <v>248</v>
      </c>
    </row>
    <row r="5" spans="1:64" ht="18" customHeight="1">
      <c r="C5" s="14"/>
    </row>
    <row r="7" spans="1:64" ht="18" customHeight="1">
      <c r="I7" s="10"/>
    </row>
    <row r="16" spans="1:64" ht="18" customHeight="1">
      <c r="C16" t="s">
        <v>614</v>
      </c>
      <c r="BL16" s="16"/>
    </row>
    <row r="17" spans="1:78" ht="69" customHeight="1">
      <c r="A17" s="4" t="s">
        <v>234</v>
      </c>
      <c r="B17" s="3" t="s">
        <v>263</v>
      </c>
      <c r="C17" t="s">
        <v>503</v>
      </c>
      <c r="D17" s="36" t="s">
        <v>274</v>
      </c>
      <c r="E17" s="36" t="s">
        <v>166</v>
      </c>
      <c r="F17" s="36" t="s">
        <v>275</v>
      </c>
      <c r="G17" s="36" t="s">
        <v>277</v>
      </c>
      <c r="H17" s="36" t="s">
        <v>278</v>
      </c>
      <c r="I17" s="36" t="s">
        <v>279</v>
      </c>
      <c r="J17" s="36" t="s">
        <v>280</v>
      </c>
      <c r="K17" s="36" t="s">
        <v>281</v>
      </c>
      <c r="L17" s="36" t="s">
        <v>282</v>
      </c>
      <c r="M17" s="36" t="s">
        <v>283</v>
      </c>
      <c r="N17" s="36" t="s">
        <v>284</v>
      </c>
      <c r="O17" s="36" t="s">
        <v>285</v>
      </c>
      <c r="P17" s="8" t="s">
        <v>600</v>
      </c>
      <c r="Q17" s="36" t="s">
        <v>168</v>
      </c>
      <c r="R17" s="36" t="s">
        <v>509</v>
      </c>
      <c r="S17" s="36" t="s">
        <v>510</v>
      </c>
      <c r="T17" s="36" t="s">
        <v>511</v>
      </c>
      <c r="U17" s="36" t="s">
        <v>512</v>
      </c>
      <c r="V17" s="36" t="s">
        <v>513</v>
      </c>
      <c r="W17" s="36" t="s">
        <v>514</v>
      </c>
      <c r="X17" s="36" t="s">
        <v>515</v>
      </c>
      <c r="Y17" s="36" t="s">
        <v>516</v>
      </c>
      <c r="Z17" s="36" t="s">
        <v>517</v>
      </c>
      <c r="AA17" s="36" t="s">
        <v>518</v>
      </c>
      <c r="AB17" s="36" t="s">
        <v>519</v>
      </c>
      <c r="AC17" s="37" t="s">
        <v>25</v>
      </c>
      <c r="AD17" s="36" t="s">
        <v>38</v>
      </c>
      <c r="AE17" s="36" t="s">
        <v>39</v>
      </c>
      <c r="AF17" s="36" t="s">
        <v>301</v>
      </c>
      <c r="AG17" s="36" t="s">
        <v>302</v>
      </c>
      <c r="AH17" s="37" t="s">
        <v>42</v>
      </c>
      <c r="AI17" s="36" t="s">
        <v>43</v>
      </c>
      <c r="AJ17" s="36" t="s">
        <v>309</v>
      </c>
      <c r="AK17" s="36" t="s">
        <v>310</v>
      </c>
      <c r="AL17" s="36" t="s">
        <v>311</v>
      </c>
      <c r="AM17" s="36" t="s">
        <v>312</v>
      </c>
      <c r="AN17" s="36" t="s">
        <v>313</v>
      </c>
      <c r="AO17" s="36" t="s">
        <v>316</v>
      </c>
      <c r="AP17" s="36" t="s">
        <v>317</v>
      </c>
      <c r="AQ17" s="36" t="s">
        <v>318</v>
      </c>
      <c r="AR17" s="36" t="s">
        <v>319</v>
      </c>
      <c r="AS17" s="36" t="s">
        <v>320</v>
      </c>
      <c r="AT17" s="36" t="s">
        <v>321</v>
      </c>
      <c r="AU17" s="36" t="s">
        <v>326</v>
      </c>
      <c r="AV17" s="36" t="s">
        <v>327</v>
      </c>
      <c r="AW17" s="36" t="s">
        <v>328</v>
      </c>
      <c r="AX17" s="36" t="s">
        <v>329</v>
      </c>
      <c r="AY17" s="36" t="s">
        <v>330</v>
      </c>
      <c r="AZ17" s="36" t="s">
        <v>331</v>
      </c>
      <c r="BA17" s="36" t="s">
        <v>332</v>
      </c>
      <c r="BB17" s="36" t="s">
        <v>333</v>
      </c>
      <c r="BC17" s="36" t="s">
        <v>334</v>
      </c>
      <c r="BD17" s="36" t="s">
        <v>335</v>
      </c>
      <c r="BE17" s="36" t="s">
        <v>336</v>
      </c>
      <c r="BF17" s="36" t="s">
        <v>69</v>
      </c>
      <c r="BG17" s="36" t="s">
        <v>346</v>
      </c>
      <c r="BH17" s="36" t="s">
        <v>347</v>
      </c>
      <c r="BI17" s="36" t="s">
        <v>348</v>
      </c>
      <c r="BJ17" s="36" t="s">
        <v>349</v>
      </c>
      <c r="BK17" s="36" t="s">
        <v>350</v>
      </c>
      <c r="BL17" s="36" t="s">
        <v>351</v>
      </c>
      <c r="BM17" s="36" t="s">
        <v>352</v>
      </c>
      <c r="BN17" s="36" t="s">
        <v>353</v>
      </c>
      <c r="BO17" s="36" t="s">
        <v>354</v>
      </c>
      <c r="BP17" s="36" t="s">
        <v>355</v>
      </c>
      <c r="BQ17" s="37" t="s">
        <v>44</v>
      </c>
      <c r="BR17" s="36" t="s">
        <v>520</v>
      </c>
      <c r="BS17" s="8" t="s">
        <v>521</v>
      </c>
    </row>
    <row r="18" spans="1:78" ht="18" customHeight="1">
      <c r="A18" s="7" t="s">
        <v>595</v>
      </c>
      <c r="B18" s="3"/>
      <c r="C18" t="str">
        <f t="shared" ref="C18:C20" si="0">A18</f>
        <v>L2Blocker</v>
      </c>
      <c r="J18" s="13" t="s">
        <v>389</v>
      </c>
      <c r="V18" s="13" t="s">
        <v>389</v>
      </c>
      <c r="AO18" s="13" t="s">
        <v>389</v>
      </c>
      <c r="AZ18" s="13" t="s">
        <v>389</v>
      </c>
      <c r="BK18" s="13" t="s">
        <v>389</v>
      </c>
    </row>
    <row r="19" spans="1:78" ht="18" customHeight="1">
      <c r="A19" s="7" t="s">
        <v>180</v>
      </c>
      <c r="B19" s="3"/>
      <c r="C19" t="str">
        <f t="shared" si="0"/>
        <v>SARMS</v>
      </c>
      <c r="J19" s="13" t="s">
        <v>389</v>
      </c>
      <c r="V19" s="13" t="s">
        <v>389</v>
      </c>
      <c r="AO19" s="13" t="s">
        <v>389</v>
      </c>
      <c r="AZ19" s="13" t="s">
        <v>389</v>
      </c>
      <c r="BK19" s="13" t="s">
        <v>389</v>
      </c>
    </row>
    <row r="20" spans="1:78" ht="18" customHeight="1">
      <c r="A20" s="28" t="s">
        <v>605</v>
      </c>
      <c r="B20" s="3"/>
      <c r="C20" t="str">
        <f t="shared" si="0"/>
        <v>USBメモリ</v>
      </c>
      <c r="D20" s="11"/>
      <c r="E20" s="11"/>
      <c r="F20" s="11"/>
      <c r="G20" s="11"/>
      <c r="H20" s="11"/>
      <c r="I20" s="11"/>
      <c r="J20" s="13" t="s">
        <v>389</v>
      </c>
      <c r="K20" s="11"/>
      <c r="L20" s="11"/>
      <c r="M20" s="11"/>
      <c r="N20" s="11"/>
      <c r="O20" s="11"/>
      <c r="P20" s="11"/>
      <c r="Q20" s="11"/>
      <c r="R20" s="11"/>
      <c r="S20" s="11"/>
      <c r="T20" s="11"/>
      <c r="U20" s="11"/>
      <c r="V20" s="13" t="s">
        <v>389</v>
      </c>
      <c r="W20" s="11"/>
      <c r="X20" s="11"/>
      <c r="Y20" s="11"/>
      <c r="Z20" s="11"/>
      <c r="AA20" s="11"/>
      <c r="AB20" s="11"/>
      <c r="AC20" s="11"/>
      <c r="AD20" s="11"/>
      <c r="AE20" s="11"/>
      <c r="AF20" s="11"/>
      <c r="AG20" s="11"/>
      <c r="AH20" s="11"/>
      <c r="AI20" s="11"/>
      <c r="AJ20" s="11"/>
      <c r="AK20" s="11"/>
      <c r="AL20" s="11"/>
      <c r="AM20" s="11"/>
      <c r="AN20" s="11"/>
      <c r="AO20" s="13" t="s">
        <v>389</v>
      </c>
      <c r="AP20" s="11"/>
      <c r="AQ20" s="11"/>
      <c r="AR20" s="11"/>
      <c r="AS20" s="11"/>
      <c r="AT20" s="11"/>
      <c r="AU20" s="11"/>
      <c r="AV20" s="11"/>
      <c r="AW20" s="11"/>
      <c r="AX20" s="11"/>
      <c r="AY20" s="11"/>
      <c r="AZ20" s="13" t="s">
        <v>389</v>
      </c>
      <c r="BA20" s="11"/>
      <c r="BB20" s="11"/>
      <c r="BC20" s="11"/>
      <c r="BD20" s="11"/>
      <c r="BE20" s="11"/>
      <c r="BF20" s="11"/>
      <c r="BG20" s="11"/>
      <c r="BH20" s="11"/>
      <c r="BI20" s="11"/>
      <c r="BJ20" s="11"/>
      <c r="BK20" s="13" t="s">
        <v>389</v>
      </c>
    </row>
    <row r="21" spans="1:78" ht="18" customHeight="1">
      <c r="A21" s="3"/>
      <c r="B21" s="3"/>
      <c r="C21" t="str">
        <f t="shared" ref="C21" si="1">A21&amp;B21</f>
        <v/>
      </c>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row>
    <row r="22" spans="1:78" ht="18" customHeight="1">
      <c r="A22" s="3"/>
      <c r="B22" s="3"/>
      <c r="C22">
        <v>1</v>
      </c>
      <c r="D22" s="11">
        <v>2</v>
      </c>
      <c r="E22">
        <v>3</v>
      </c>
      <c r="F22" s="11">
        <v>4</v>
      </c>
      <c r="G22">
        <v>5</v>
      </c>
      <c r="H22" s="11">
        <v>6</v>
      </c>
      <c r="I22">
        <v>7</v>
      </c>
      <c r="J22" s="11">
        <v>8</v>
      </c>
      <c r="K22">
        <v>9</v>
      </c>
      <c r="L22" s="11">
        <v>10</v>
      </c>
      <c r="M22">
        <v>11</v>
      </c>
      <c r="N22" s="11">
        <v>12</v>
      </c>
      <c r="O22">
        <v>13</v>
      </c>
      <c r="P22" s="11">
        <v>14</v>
      </c>
      <c r="Q22">
        <v>15</v>
      </c>
      <c r="R22" s="11">
        <v>16</v>
      </c>
      <c r="S22">
        <v>17</v>
      </c>
      <c r="T22" s="11">
        <v>18</v>
      </c>
      <c r="U22">
        <v>19</v>
      </c>
      <c r="V22" s="11">
        <v>20</v>
      </c>
      <c r="W22">
        <v>21</v>
      </c>
      <c r="X22" s="11">
        <v>22</v>
      </c>
      <c r="Y22">
        <v>23</v>
      </c>
      <c r="Z22" s="11">
        <v>24</v>
      </c>
      <c r="AA22">
        <v>25</v>
      </c>
      <c r="AB22" s="11">
        <v>26</v>
      </c>
      <c r="AC22">
        <v>27</v>
      </c>
      <c r="AD22" s="11">
        <v>28</v>
      </c>
      <c r="AE22">
        <v>29</v>
      </c>
      <c r="AF22" s="11">
        <v>30</v>
      </c>
      <c r="AG22">
        <v>31</v>
      </c>
      <c r="AH22" s="11">
        <v>32</v>
      </c>
      <c r="AI22">
        <v>33</v>
      </c>
      <c r="AJ22" s="11">
        <v>34</v>
      </c>
      <c r="AK22">
        <v>35</v>
      </c>
      <c r="AL22" s="11">
        <v>36</v>
      </c>
      <c r="AM22">
        <v>37</v>
      </c>
      <c r="AN22" s="11">
        <v>38</v>
      </c>
      <c r="AO22">
        <v>39</v>
      </c>
      <c r="AP22" s="11">
        <v>40</v>
      </c>
      <c r="AQ22">
        <v>41</v>
      </c>
      <c r="AR22" s="11">
        <v>42</v>
      </c>
      <c r="AS22">
        <v>43</v>
      </c>
      <c r="AT22" s="11">
        <v>44</v>
      </c>
      <c r="AU22">
        <v>45</v>
      </c>
      <c r="AV22" s="11">
        <v>46</v>
      </c>
      <c r="AW22">
        <v>47</v>
      </c>
      <c r="AX22" s="11">
        <v>48</v>
      </c>
      <c r="AY22">
        <v>49</v>
      </c>
      <c r="AZ22" s="11">
        <v>50</v>
      </c>
      <c r="BA22">
        <v>51</v>
      </c>
      <c r="BB22" s="11">
        <v>52</v>
      </c>
      <c r="BC22">
        <v>53</v>
      </c>
      <c r="BD22" s="11">
        <v>54</v>
      </c>
      <c r="BE22">
        <v>55</v>
      </c>
      <c r="BF22" s="11">
        <v>56</v>
      </c>
      <c r="BG22">
        <v>57</v>
      </c>
      <c r="BH22" s="11">
        <v>58</v>
      </c>
      <c r="BI22">
        <v>59</v>
      </c>
      <c r="BJ22" s="11">
        <v>60</v>
      </c>
      <c r="BK22">
        <v>61</v>
      </c>
      <c r="BL22" s="11">
        <v>62</v>
      </c>
      <c r="BM22">
        <v>63</v>
      </c>
      <c r="BN22" s="11">
        <v>64</v>
      </c>
      <c r="BO22">
        <v>65</v>
      </c>
      <c r="BP22" s="11">
        <v>66</v>
      </c>
      <c r="BQ22">
        <v>67</v>
      </c>
      <c r="BR22" s="11">
        <v>68</v>
      </c>
      <c r="BS22">
        <v>69</v>
      </c>
      <c r="BT22" s="11">
        <v>70</v>
      </c>
      <c r="BU22" s="11">
        <v>71</v>
      </c>
      <c r="BV22" s="11">
        <v>72</v>
      </c>
      <c r="BW22" s="11">
        <v>73</v>
      </c>
      <c r="BX22" s="11">
        <v>74</v>
      </c>
      <c r="BY22" s="11">
        <v>75</v>
      </c>
      <c r="BZ22" s="11">
        <v>76</v>
      </c>
    </row>
    <row r="23" spans="1:78" ht="18" customHeight="1">
      <c r="C23" t="s">
        <v>615</v>
      </c>
    </row>
    <row r="24" spans="1:78" ht="51.75" customHeight="1">
      <c r="A24" s="4" t="s">
        <v>234</v>
      </c>
      <c r="B24" s="3" t="s">
        <v>263</v>
      </c>
      <c r="C24" t="s">
        <v>503</v>
      </c>
      <c r="D24" s="36" t="s">
        <v>274</v>
      </c>
      <c r="E24" s="36" t="s">
        <v>166</v>
      </c>
      <c r="F24" s="36" t="s">
        <v>275</v>
      </c>
      <c r="G24" s="36" t="s">
        <v>277</v>
      </c>
      <c r="H24" s="36" t="s">
        <v>278</v>
      </c>
      <c r="I24" s="36" t="s">
        <v>279</v>
      </c>
      <c r="J24" s="36" t="s">
        <v>280</v>
      </c>
      <c r="K24" s="36" t="s">
        <v>281</v>
      </c>
      <c r="L24" s="36" t="s">
        <v>282</v>
      </c>
      <c r="M24" s="36" t="s">
        <v>283</v>
      </c>
      <c r="N24" s="36" t="s">
        <v>284</v>
      </c>
      <c r="O24" s="36" t="s">
        <v>285</v>
      </c>
      <c r="P24" s="8" t="s">
        <v>600</v>
      </c>
      <c r="Q24" s="36" t="s">
        <v>168</v>
      </c>
      <c r="R24" s="36" t="s">
        <v>509</v>
      </c>
      <c r="S24" s="36" t="s">
        <v>510</v>
      </c>
      <c r="T24" s="36" t="s">
        <v>511</v>
      </c>
      <c r="U24" s="36" t="s">
        <v>512</v>
      </c>
      <c r="V24" s="36" t="s">
        <v>513</v>
      </c>
      <c r="W24" s="36" t="s">
        <v>514</v>
      </c>
      <c r="X24" s="36" t="s">
        <v>515</v>
      </c>
      <c r="Y24" s="36" t="s">
        <v>516</v>
      </c>
      <c r="Z24" s="36" t="s">
        <v>517</v>
      </c>
      <c r="AA24" s="36" t="s">
        <v>518</v>
      </c>
      <c r="AB24" s="36" t="s">
        <v>519</v>
      </c>
      <c r="AC24" s="37" t="s">
        <v>25</v>
      </c>
      <c r="AD24" s="36" t="s">
        <v>38</v>
      </c>
      <c r="AE24" s="36" t="s">
        <v>39</v>
      </c>
      <c r="AF24" s="36" t="s">
        <v>301</v>
      </c>
      <c r="AG24" s="36" t="s">
        <v>302</v>
      </c>
      <c r="AH24" s="37" t="s">
        <v>42</v>
      </c>
      <c r="AI24" s="36" t="s">
        <v>43</v>
      </c>
      <c r="AJ24" s="36" t="s">
        <v>309</v>
      </c>
      <c r="AK24" s="36" t="s">
        <v>310</v>
      </c>
      <c r="AL24" s="36" t="s">
        <v>311</v>
      </c>
      <c r="AM24" s="36" t="s">
        <v>312</v>
      </c>
      <c r="AN24" s="36" t="s">
        <v>313</v>
      </c>
      <c r="AO24" s="36" t="s">
        <v>316</v>
      </c>
      <c r="AP24" s="36" t="s">
        <v>317</v>
      </c>
      <c r="AQ24" s="36" t="s">
        <v>318</v>
      </c>
      <c r="AR24" s="36" t="s">
        <v>319</v>
      </c>
      <c r="AS24" s="36" t="s">
        <v>320</v>
      </c>
      <c r="AT24" s="36" t="s">
        <v>321</v>
      </c>
      <c r="AU24" s="36" t="s">
        <v>326</v>
      </c>
      <c r="AV24" s="36" t="s">
        <v>327</v>
      </c>
      <c r="AW24" s="36" t="s">
        <v>328</v>
      </c>
      <c r="AX24" s="36" t="s">
        <v>329</v>
      </c>
      <c r="AY24" s="36" t="s">
        <v>330</v>
      </c>
      <c r="AZ24" s="36" t="s">
        <v>331</v>
      </c>
      <c r="BA24" s="36" t="s">
        <v>332</v>
      </c>
      <c r="BB24" s="36" t="s">
        <v>333</v>
      </c>
      <c r="BC24" s="36" t="s">
        <v>334</v>
      </c>
      <c r="BD24" s="36" t="s">
        <v>335</v>
      </c>
      <c r="BE24" s="36" t="s">
        <v>336</v>
      </c>
      <c r="BF24" s="36" t="s">
        <v>69</v>
      </c>
      <c r="BG24" s="36" t="s">
        <v>346</v>
      </c>
      <c r="BH24" s="36" t="s">
        <v>347</v>
      </c>
      <c r="BI24" s="36" t="s">
        <v>348</v>
      </c>
      <c r="BJ24" s="36" t="s">
        <v>349</v>
      </c>
      <c r="BK24" s="36" t="s">
        <v>350</v>
      </c>
      <c r="BL24" s="36" t="s">
        <v>351</v>
      </c>
      <c r="BM24" s="36" t="s">
        <v>352</v>
      </c>
      <c r="BN24" s="36" t="s">
        <v>353</v>
      </c>
      <c r="BO24" s="36" t="s">
        <v>354</v>
      </c>
      <c r="BP24" s="36" t="s">
        <v>355</v>
      </c>
      <c r="BQ24" s="37" t="s">
        <v>44</v>
      </c>
      <c r="BR24" s="36" t="s">
        <v>520</v>
      </c>
      <c r="BS24" s="8" t="s">
        <v>521</v>
      </c>
    </row>
    <row r="25" spans="1:78" ht="18" customHeight="1">
      <c r="A25" s="7" t="s">
        <v>595</v>
      </c>
      <c r="B25" s="3"/>
      <c r="C25" t="str">
        <f t="shared" ref="C25:C27" si="2">A25</f>
        <v>L2Blocker</v>
      </c>
      <c r="Q25" s="38"/>
      <c r="R25" s="38" t="b">
        <v>1</v>
      </c>
      <c r="S25" s="38" t="b">
        <v>1</v>
      </c>
      <c r="T25" s="38" t="b">
        <v>1</v>
      </c>
      <c r="U25" s="38" t="b">
        <v>1</v>
      </c>
      <c r="V25" s="38" t="b">
        <v>1</v>
      </c>
      <c r="W25" s="38" t="b">
        <v>1</v>
      </c>
      <c r="X25" s="38" t="b">
        <v>1</v>
      </c>
      <c r="Y25" s="38" t="b">
        <v>1</v>
      </c>
      <c r="Z25" s="38" t="b">
        <v>1</v>
      </c>
      <c r="AA25" s="38" t="b">
        <v>1</v>
      </c>
      <c r="AB25" s="38" t="b">
        <v>1</v>
      </c>
      <c r="AC25" s="38"/>
      <c r="AD25" s="38" t="b">
        <v>1</v>
      </c>
      <c r="AE25" s="38" t="b">
        <v>1</v>
      </c>
      <c r="AF25" s="38" t="b">
        <v>1</v>
      </c>
      <c r="AG25" s="38" t="b">
        <v>1</v>
      </c>
      <c r="AH25" s="38" t="b">
        <v>1</v>
      </c>
      <c r="AI25" s="38"/>
      <c r="AJ25" s="38" t="b">
        <v>1</v>
      </c>
      <c r="AK25" s="38" t="b">
        <v>1</v>
      </c>
      <c r="AL25" s="38" t="b">
        <v>1</v>
      </c>
      <c r="AM25" s="38" t="b">
        <v>1</v>
      </c>
      <c r="AN25" s="38" t="b">
        <v>1</v>
      </c>
      <c r="AO25" s="38" t="b">
        <v>1</v>
      </c>
      <c r="AP25" s="38" t="b">
        <v>1</v>
      </c>
      <c r="AQ25" s="38" t="b">
        <v>1</v>
      </c>
      <c r="AR25" s="38" t="b">
        <v>1</v>
      </c>
      <c r="AS25" s="38" t="b">
        <v>1</v>
      </c>
      <c r="AT25" s="38" t="b">
        <v>1</v>
      </c>
      <c r="AU25" s="38" t="b">
        <v>1</v>
      </c>
      <c r="AV25" s="38" t="b">
        <v>1</v>
      </c>
      <c r="AW25" s="38" t="b">
        <v>1</v>
      </c>
      <c r="AX25" s="38" t="b">
        <v>1</v>
      </c>
      <c r="AY25" s="38" t="b">
        <v>1</v>
      </c>
      <c r="AZ25" s="38" t="b">
        <v>1</v>
      </c>
      <c r="BA25" s="38" t="b">
        <v>1</v>
      </c>
      <c r="BB25" s="38" t="b">
        <v>1</v>
      </c>
      <c r="BC25" s="38" t="b">
        <v>1</v>
      </c>
      <c r="BD25" s="38" t="b">
        <v>1</v>
      </c>
      <c r="BE25" s="38" t="b">
        <v>1</v>
      </c>
      <c r="BF25" s="38" t="b">
        <v>1</v>
      </c>
      <c r="BG25" s="38" t="b">
        <v>1</v>
      </c>
      <c r="BH25" s="38" t="b">
        <v>1</v>
      </c>
      <c r="BI25" s="38" t="b">
        <v>1</v>
      </c>
      <c r="BJ25" s="38" t="b">
        <v>1</v>
      </c>
      <c r="BK25" s="38" t="b">
        <v>1</v>
      </c>
      <c r="BL25" s="38" t="b">
        <v>1</v>
      </c>
      <c r="BM25" s="38" t="b">
        <v>1</v>
      </c>
      <c r="BN25" s="38" t="b">
        <v>1</v>
      </c>
      <c r="BO25" s="38" t="b">
        <v>1</v>
      </c>
      <c r="BP25" s="38" t="b">
        <v>1</v>
      </c>
      <c r="BQ25" s="38"/>
      <c r="BR25" s="38"/>
      <c r="BS25" s="38" t="b">
        <v>1</v>
      </c>
    </row>
    <row r="26" spans="1:78" ht="18" customHeight="1">
      <c r="A26" s="7" t="s">
        <v>180</v>
      </c>
      <c r="B26" s="3"/>
      <c r="C26" t="str">
        <f t="shared" si="2"/>
        <v>SARMS</v>
      </c>
      <c r="Q26" s="39" t="b">
        <v>0</v>
      </c>
      <c r="R26" s="39" t="b">
        <v>0</v>
      </c>
      <c r="S26" s="39" t="b">
        <v>0</v>
      </c>
      <c r="T26" s="39" t="b">
        <v>0</v>
      </c>
      <c r="U26" s="39" t="b">
        <v>0</v>
      </c>
      <c r="V26" s="39" t="b">
        <v>0</v>
      </c>
      <c r="W26" s="39" t="b">
        <v>0</v>
      </c>
      <c r="X26" s="39" t="b">
        <v>0</v>
      </c>
      <c r="Y26" s="39" t="b">
        <v>0</v>
      </c>
      <c r="Z26" s="39" t="b">
        <v>0</v>
      </c>
      <c r="AA26" s="39" t="b">
        <v>0</v>
      </c>
      <c r="AB26" s="39" t="b">
        <v>0</v>
      </c>
      <c r="AC26" s="39"/>
      <c r="AD26" s="39" t="b">
        <v>1</v>
      </c>
      <c r="AE26" s="39" t="b">
        <v>1</v>
      </c>
      <c r="AF26" s="39" t="b">
        <v>1</v>
      </c>
      <c r="AG26" s="39" t="b">
        <v>1</v>
      </c>
      <c r="AH26" s="39" t="b">
        <v>1</v>
      </c>
      <c r="AI26" s="39"/>
      <c r="AJ26" s="39" t="b">
        <v>1</v>
      </c>
      <c r="AK26" s="39" t="b">
        <v>1</v>
      </c>
      <c r="AL26" s="39" t="b">
        <v>1</v>
      </c>
      <c r="AM26" s="39" t="b">
        <v>1</v>
      </c>
      <c r="AN26" s="39" t="b">
        <v>1</v>
      </c>
      <c r="AO26" s="39" t="b">
        <v>1</v>
      </c>
      <c r="AP26" s="39" t="b">
        <v>1</v>
      </c>
      <c r="AQ26" s="39" t="b">
        <v>1</v>
      </c>
      <c r="AR26" s="39" t="b">
        <v>1</v>
      </c>
      <c r="AS26" s="39" t="b">
        <v>1</v>
      </c>
      <c r="AT26" s="39" t="b">
        <v>1</v>
      </c>
      <c r="AU26" s="39" t="b">
        <v>1</v>
      </c>
      <c r="AV26" s="39" t="b">
        <v>1</v>
      </c>
      <c r="AW26" s="39" t="b">
        <v>1</v>
      </c>
      <c r="AX26" s="39" t="b">
        <v>1</v>
      </c>
      <c r="AY26" s="39" t="b">
        <v>1</v>
      </c>
      <c r="AZ26" s="39" t="b">
        <v>1</v>
      </c>
      <c r="BA26" s="39" t="b">
        <v>1</v>
      </c>
      <c r="BB26" s="39" t="b">
        <v>1</v>
      </c>
      <c r="BC26" s="39" t="b">
        <v>1</v>
      </c>
      <c r="BD26" s="39" t="b">
        <v>1</v>
      </c>
      <c r="BE26" s="39" t="b">
        <v>1</v>
      </c>
      <c r="BF26" s="39" t="b">
        <v>1</v>
      </c>
      <c r="BG26" s="39" t="b">
        <v>1</v>
      </c>
      <c r="BH26" s="39" t="b">
        <v>1</v>
      </c>
      <c r="BI26" s="39" t="b">
        <v>1</v>
      </c>
      <c r="BJ26" s="39" t="b">
        <v>1</v>
      </c>
      <c r="BK26" s="39" t="b">
        <v>1</v>
      </c>
      <c r="BL26" s="39" t="b">
        <v>1</v>
      </c>
      <c r="BM26" s="39" t="b">
        <v>1</v>
      </c>
      <c r="BN26" s="39" t="b">
        <v>1</v>
      </c>
      <c r="BO26" s="39" t="b">
        <v>1</v>
      </c>
      <c r="BP26" s="39" t="b">
        <v>1</v>
      </c>
      <c r="BQ26" s="39"/>
      <c r="BR26" s="39"/>
      <c r="BS26" s="39" t="b">
        <v>1</v>
      </c>
    </row>
    <row r="27" spans="1:78" ht="18" customHeight="1">
      <c r="A27" t="s">
        <v>605</v>
      </c>
      <c r="B27" s="3"/>
      <c r="C27" t="str">
        <f t="shared" si="2"/>
        <v>USBメモリ</v>
      </c>
      <c r="Q27" s="38"/>
      <c r="R27" s="38" t="b">
        <v>1</v>
      </c>
      <c r="S27" s="38" t="b">
        <v>1</v>
      </c>
      <c r="T27" s="38" t="b">
        <v>1</v>
      </c>
      <c r="U27" s="38" t="b">
        <v>1</v>
      </c>
      <c r="V27" s="38" t="b">
        <v>1</v>
      </c>
      <c r="W27" s="38" t="b">
        <v>1</v>
      </c>
      <c r="X27" s="38" t="b">
        <v>1</v>
      </c>
      <c r="Y27" s="38" t="b">
        <v>1</v>
      </c>
      <c r="Z27" s="38" t="b">
        <v>1</v>
      </c>
      <c r="AA27" s="38" t="b">
        <v>1</v>
      </c>
      <c r="AB27" s="38" t="b">
        <v>0</v>
      </c>
      <c r="AC27" s="38"/>
      <c r="AD27" s="38" t="b">
        <v>1</v>
      </c>
      <c r="AE27" s="38" t="b">
        <v>1</v>
      </c>
      <c r="AF27" s="38" t="b">
        <v>1</v>
      </c>
      <c r="AG27" s="38" t="b">
        <v>1</v>
      </c>
      <c r="AH27" s="38" t="b">
        <v>1</v>
      </c>
      <c r="AI27" s="38"/>
      <c r="AJ27" s="38" t="b">
        <v>1</v>
      </c>
      <c r="AK27" s="38" t="b">
        <v>1</v>
      </c>
      <c r="AL27" s="38" t="b">
        <v>1</v>
      </c>
      <c r="AM27" s="38" t="b">
        <v>1</v>
      </c>
      <c r="AN27" s="38" t="b">
        <v>1</v>
      </c>
      <c r="AO27" s="38" t="b">
        <v>1</v>
      </c>
      <c r="AP27" s="38" t="b">
        <v>1</v>
      </c>
      <c r="AQ27" s="38" t="b">
        <v>1</v>
      </c>
      <c r="AR27" s="38" t="b">
        <v>1</v>
      </c>
      <c r="AS27" s="38" t="b">
        <v>1</v>
      </c>
      <c r="AT27" s="38" t="b">
        <v>1</v>
      </c>
      <c r="AU27" s="38" t="b">
        <v>1</v>
      </c>
      <c r="AV27" s="38" t="b">
        <v>1</v>
      </c>
      <c r="AW27" s="38" t="b">
        <v>1</v>
      </c>
      <c r="AX27" s="38" t="b">
        <v>1</v>
      </c>
      <c r="AY27" s="38" t="b">
        <v>1</v>
      </c>
      <c r="AZ27" s="38" t="b">
        <v>1</v>
      </c>
      <c r="BA27" s="38" t="b">
        <v>1</v>
      </c>
      <c r="BB27" s="38" t="b">
        <v>1</v>
      </c>
      <c r="BC27" s="38" t="b">
        <v>1</v>
      </c>
      <c r="BD27" s="38" t="b">
        <v>1</v>
      </c>
      <c r="BE27" s="38" t="b">
        <v>1</v>
      </c>
      <c r="BF27" s="38" t="b">
        <v>1</v>
      </c>
      <c r="BG27" s="38" t="b">
        <v>1</v>
      </c>
      <c r="BH27" s="38" t="b">
        <v>1</v>
      </c>
      <c r="BI27" s="38" t="b">
        <v>1</v>
      </c>
      <c r="BJ27" s="38" t="b">
        <v>1</v>
      </c>
      <c r="BK27" s="38" t="b">
        <v>1</v>
      </c>
      <c r="BL27" s="38" t="b">
        <v>1</v>
      </c>
      <c r="BM27" s="38" t="b">
        <v>1</v>
      </c>
      <c r="BN27" s="38" t="b">
        <v>1</v>
      </c>
      <c r="BO27" s="38" t="b">
        <v>1</v>
      </c>
      <c r="BP27" s="38" t="b">
        <v>1</v>
      </c>
      <c r="BQ27" s="38"/>
      <c r="BR27" s="38"/>
      <c r="BS27" s="38" t="b">
        <v>1</v>
      </c>
    </row>
    <row r="28" spans="1:78" ht="18" customHeight="1">
      <c r="C28" t="str">
        <f t="shared" ref="C28:C35" si="3">A28&amp;B28</f>
        <v/>
      </c>
    </row>
    <row r="29" spans="1:78" ht="18" customHeight="1">
      <c r="C29" t="str">
        <f t="shared" si="3"/>
        <v/>
      </c>
    </row>
    <row r="30" spans="1:78" ht="18" customHeight="1">
      <c r="C30" t="str">
        <f t="shared" si="3"/>
        <v/>
      </c>
    </row>
    <row r="31" spans="1:78" ht="18" customHeight="1">
      <c r="C31" t="str">
        <f t="shared" si="3"/>
        <v/>
      </c>
    </row>
    <row r="32" spans="1:78" ht="18" customHeight="1">
      <c r="C32" t="str">
        <f t="shared" si="3"/>
        <v/>
      </c>
    </row>
    <row r="33" spans="1:78" ht="18" customHeight="1">
      <c r="C33" t="str">
        <f t="shared" si="3"/>
        <v/>
      </c>
    </row>
    <row r="34" spans="1:78" ht="18" customHeight="1">
      <c r="C34" t="str">
        <f t="shared" si="3"/>
        <v/>
      </c>
    </row>
    <row r="35" spans="1:78" ht="18" customHeight="1">
      <c r="C35" t="str">
        <f t="shared" si="3"/>
        <v/>
      </c>
    </row>
    <row r="36" spans="1:78" ht="18" customHeight="1">
      <c r="A36" t="s">
        <v>527</v>
      </c>
      <c r="B36" t="s">
        <v>0</v>
      </c>
      <c r="C36" t="s">
        <v>1</v>
      </c>
      <c r="D36" t="s">
        <v>528</v>
      </c>
      <c r="E36" t="s">
        <v>529</v>
      </c>
      <c r="F36" t="s">
        <v>262</v>
      </c>
      <c r="H36" t="s">
        <v>165</v>
      </c>
      <c r="I36" t="s">
        <v>97</v>
      </c>
      <c r="J36" t="s">
        <v>100</v>
      </c>
      <c r="O36" t="s">
        <v>107</v>
      </c>
      <c r="S36" t="s">
        <v>112</v>
      </c>
      <c r="X36" t="s">
        <v>155</v>
      </c>
      <c r="Y36" t="s">
        <v>172</v>
      </c>
      <c r="AC36" t="s">
        <v>174</v>
      </c>
      <c r="AE36" t="s">
        <v>530</v>
      </c>
      <c r="AF36" t="s">
        <v>310</v>
      </c>
      <c r="AG36" t="s">
        <v>186</v>
      </c>
      <c r="AK36" t="s">
        <v>107</v>
      </c>
      <c r="AP36" t="s">
        <v>531</v>
      </c>
      <c r="AQ36" t="s">
        <v>310</v>
      </c>
      <c r="AR36" t="s">
        <v>186</v>
      </c>
      <c r="AV36" t="s">
        <v>107</v>
      </c>
      <c r="BA36" t="s">
        <v>532</v>
      </c>
      <c r="BB36" t="s">
        <v>310</v>
      </c>
      <c r="BC36" t="s">
        <v>186</v>
      </c>
      <c r="BG36" t="s">
        <v>107</v>
      </c>
      <c r="BM36" t="s">
        <v>533</v>
      </c>
      <c r="BN36" t="s">
        <v>310</v>
      </c>
      <c r="BO36" t="s">
        <v>186</v>
      </c>
      <c r="BS36" t="s">
        <v>107</v>
      </c>
      <c r="BZ36" t="s">
        <v>369</v>
      </c>
    </row>
    <row r="37" spans="1:78" ht="18" customHeight="1">
      <c r="I37" t="s">
        <v>534</v>
      </c>
      <c r="J37" t="s">
        <v>535</v>
      </c>
      <c r="K37" t="s">
        <v>278</v>
      </c>
      <c r="L37" t="s">
        <v>536</v>
      </c>
      <c r="M37" t="s">
        <v>280</v>
      </c>
      <c r="N37" t="s">
        <v>537</v>
      </c>
      <c r="O37" t="s">
        <v>538</v>
      </c>
      <c r="P37" t="s">
        <v>539</v>
      </c>
      <c r="Q37" t="s">
        <v>540</v>
      </c>
      <c r="R37" t="s">
        <v>541</v>
      </c>
      <c r="S37" t="s">
        <v>542</v>
      </c>
      <c r="T37" t="s">
        <v>543</v>
      </c>
      <c r="U37" t="s">
        <v>544</v>
      </c>
      <c r="V37" t="s">
        <v>545</v>
      </c>
      <c r="Y37" t="s">
        <v>546</v>
      </c>
      <c r="Z37" t="s">
        <v>41</v>
      </c>
      <c r="AF37" t="s">
        <v>547</v>
      </c>
      <c r="AG37" t="s">
        <v>548</v>
      </c>
      <c r="AH37" t="s">
        <v>549</v>
      </c>
      <c r="AI37" t="s">
        <v>280</v>
      </c>
      <c r="AJ37" t="s">
        <v>550</v>
      </c>
      <c r="AK37" t="s">
        <v>538</v>
      </c>
      <c r="AL37" t="s">
        <v>539</v>
      </c>
      <c r="AM37" t="s">
        <v>540</v>
      </c>
      <c r="AN37" t="s">
        <v>541</v>
      </c>
      <c r="AQ37" t="s">
        <v>547</v>
      </c>
      <c r="AR37" t="s">
        <v>548</v>
      </c>
      <c r="AS37" t="s">
        <v>549</v>
      </c>
      <c r="AT37" t="s">
        <v>280</v>
      </c>
      <c r="AU37" t="s">
        <v>550</v>
      </c>
      <c r="AV37" t="s">
        <v>538</v>
      </c>
      <c r="AW37" t="s">
        <v>539</v>
      </c>
      <c r="AX37" t="s">
        <v>540</v>
      </c>
      <c r="AY37" t="s">
        <v>541</v>
      </c>
      <c r="BB37" t="s">
        <v>547</v>
      </c>
      <c r="BC37" t="s">
        <v>548</v>
      </c>
      <c r="BD37" t="s">
        <v>549</v>
      </c>
      <c r="BE37" t="s">
        <v>280</v>
      </c>
      <c r="BF37" t="s">
        <v>550</v>
      </c>
      <c r="BG37" t="s">
        <v>538</v>
      </c>
      <c r="BH37" t="s">
        <v>539</v>
      </c>
      <c r="BI37" t="s">
        <v>540</v>
      </c>
      <c r="BJ37" t="s">
        <v>541</v>
      </c>
      <c r="BN37" t="s">
        <v>547</v>
      </c>
      <c r="BO37" t="s">
        <v>548</v>
      </c>
      <c r="BP37" t="s">
        <v>549</v>
      </c>
      <c r="BQ37" t="s">
        <v>280</v>
      </c>
      <c r="BR37" t="s">
        <v>550</v>
      </c>
      <c r="BS37" t="s">
        <v>538</v>
      </c>
      <c r="BT37" t="s">
        <v>539</v>
      </c>
      <c r="BU37" t="s">
        <v>540</v>
      </c>
      <c r="BV37" t="s">
        <v>541</v>
      </c>
      <c r="BW37" t="s">
        <v>170</v>
      </c>
    </row>
    <row r="38" spans="1:78" ht="18" customHeight="1">
      <c r="D38" t="str">
        <f>_xlfn.CONCAT(D36,D37)</f>
        <v>お客さまID*
ID確認方法は、以下URLをご参照ください。
仮）https://forms.lanscope.jp/about_msp.html</v>
      </c>
      <c r="E38" t="str">
        <f t="shared" ref="E38:I38" si="4">_xlfn.CONCAT(E36,E37)</f>
        <v>環境引き継ぎ元のID / ライセンスキー*</v>
      </c>
      <c r="F38" t="str">
        <f t="shared" si="4"/>
        <v>契約年数（原則、年単位で指定ください）</v>
      </c>
      <c r="G38" t="str">
        <f t="shared" si="4"/>
        <v/>
      </c>
      <c r="H38" t="str">
        <f t="shared" si="4"/>
        <v>(2)エンドユーザー様情報</v>
      </c>
      <c r="I38" t="str">
        <f t="shared" si="4"/>
        <v>会社会社名*</v>
      </c>
      <c r="J38" t="str">
        <f>_xlfn.CONCAT(J36,J37)</f>
        <v>ご担当者さま部署名*</v>
      </c>
      <c r="K38" t="str">
        <f>_xlfn.CONCAT(K36,K37)</f>
        <v>姓*</v>
      </c>
      <c r="L38" t="str">
        <f t="shared" ref="L38:AE38" si="5">_xlfn.CONCAT(L36,L37)</f>
        <v>名*</v>
      </c>
      <c r="M38" t="str">
        <f t="shared" si="5"/>
        <v>Eメールアドレス*</v>
      </c>
      <c r="N38" t="str">
        <f t="shared" si="5"/>
        <v>電話番号*</v>
      </c>
      <c r="O38" t="str">
        <f>_xlfn.CONCAT(O36,O37)</f>
        <v>ご住所郵便番号*</v>
      </c>
      <c r="P38" t="str">
        <f>_xlfn.CONCAT(O36,P37)</f>
        <v>ご住所都道府県*</v>
      </c>
      <c r="Q38" t="str">
        <f t="shared" si="5"/>
        <v>市区郡*</v>
      </c>
      <c r="R38" t="str">
        <f t="shared" si="5"/>
        <v>町名番地*</v>
      </c>
      <c r="S38" t="str">
        <f>_xlfn.CONCAT(S36,S37)</f>
        <v>英字表記英字 会社名*</v>
      </c>
      <c r="T38" t="str">
        <f>_xlfn.CONCAT(S36,T37)</f>
        <v>英字表記英字 住所*</v>
      </c>
      <c r="U38" t="str">
        <f t="shared" si="5"/>
        <v>英字 姓*</v>
      </c>
      <c r="V38" t="str">
        <f t="shared" si="5"/>
        <v>英字 名*</v>
      </c>
      <c r="W38" t="str">
        <f t="shared" si="5"/>
        <v/>
      </c>
      <c r="X38" t="str">
        <f t="shared" si="5"/>
        <v>(3)利用規約など</v>
      </c>
      <c r="Y38" t="str">
        <f t="shared" si="5"/>
        <v>利用規約・個人情報管理への同意利用規約（右URLよりご確認ください。）</v>
      </c>
      <c r="Z38" t="str">
        <f t="shared" si="5"/>
        <v>個人情報の取り扱い</v>
      </c>
      <c r="AA38" t="str">
        <f t="shared" si="5"/>
        <v/>
      </c>
      <c r="AB38" t="str">
        <f t="shared" si="5"/>
        <v/>
      </c>
      <c r="AC38" t="str">
        <f t="shared" si="5"/>
        <v>(4)商流情報</v>
      </c>
      <c r="AD38" t="str">
        <f t="shared" si="5"/>
        <v/>
      </c>
      <c r="AE38" t="str">
        <f t="shared" si="5"/>
        <v>(4-1)エンドユーザー窓口販売パートナーさま情報</v>
      </c>
      <c r="AF38" t="str">
        <f>_xlfn.CONCAT(AF36,AF37)</f>
        <v>会社名*部署名*</v>
      </c>
      <c r="AG38" t="str">
        <f>_xlfn.CONCAT(AG36,AG37)</f>
        <v>ご担当者さま名姓*</v>
      </c>
      <c r="AH38" t="str">
        <f t="shared" ref="AH38:AJ38" si="6">_xlfn.CONCAT(AH36,AH37)</f>
        <v>名*</v>
      </c>
      <c r="AI38" t="str">
        <f t="shared" si="6"/>
        <v>Eメールアドレス*</v>
      </c>
      <c r="AJ38" t="str">
        <f t="shared" si="6"/>
        <v>電話番号*</v>
      </c>
      <c r="AK38" t="str">
        <f>_xlfn.CONCAT(AK36,AK37)</f>
        <v>ご住所郵便番号*</v>
      </c>
      <c r="AL38" t="str">
        <f>_xlfn.CONCAT(AK36,AL37)</f>
        <v>ご住所都道府県*</v>
      </c>
      <c r="AM38" t="str">
        <f t="shared" ref="AM38:AN38" si="7">_xlfn.CONCAT(AM36,AM37)</f>
        <v>市区郡*</v>
      </c>
      <c r="AN38" t="str">
        <f t="shared" si="7"/>
        <v>町名番地*</v>
      </c>
      <c r="AP38" t="str">
        <f>_xlfn.CONCAT(AP36,AP37)</f>
        <v>(4-2)二次販売パートナーさま情報</v>
      </c>
      <c r="AQ38" t="str">
        <f t="shared" ref="AQ38:AU38" si="8">_xlfn.CONCAT(AQ36,AQ37)</f>
        <v>会社名*部署名*</v>
      </c>
      <c r="AR38" t="str">
        <f t="shared" si="8"/>
        <v>ご担当者さま名姓*</v>
      </c>
      <c r="AS38" t="str">
        <f t="shared" si="8"/>
        <v>名*</v>
      </c>
      <c r="AT38" t="str">
        <f t="shared" si="8"/>
        <v>Eメールアドレス*</v>
      </c>
      <c r="AU38" t="str">
        <f t="shared" si="8"/>
        <v>電話番号*</v>
      </c>
      <c r="AV38" t="str">
        <f>_xlfn.CONCAT(AV36,AV37)</f>
        <v>ご住所郵便番号*</v>
      </c>
      <c r="AW38" t="str">
        <f>_xlfn.CONCAT(AV36,AW37)</f>
        <v>ご住所都道府県*</v>
      </c>
      <c r="AX38" t="str">
        <f t="shared" ref="AX38:BF38" si="9">_xlfn.CONCAT(AX36,AX37)</f>
        <v>市区郡*</v>
      </c>
      <c r="AY38" t="str">
        <f t="shared" si="9"/>
        <v>町名番地*</v>
      </c>
      <c r="AZ38" t="str">
        <f t="shared" si="9"/>
        <v/>
      </c>
      <c r="BA38" t="str">
        <f t="shared" si="9"/>
        <v>(4-3)ディストリビューター営業担当者さま情報　</v>
      </c>
      <c r="BB38" t="str">
        <f t="shared" si="9"/>
        <v>会社名*部署名*</v>
      </c>
      <c r="BC38" t="str">
        <f t="shared" si="9"/>
        <v>ご担当者さま名姓*</v>
      </c>
      <c r="BD38" t="str">
        <f t="shared" si="9"/>
        <v>名*</v>
      </c>
      <c r="BE38" t="str">
        <f t="shared" si="9"/>
        <v>Eメールアドレス*</v>
      </c>
      <c r="BF38" t="str">
        <f t="shared" si="9"/>
        <v>電話番号*</v>
      </c>
      <c r="BG38" t="str">
        <f>_xlfn.CONCAT(BG36,BG37)</f>
        <v>ご住所郵便番号*</v>
      </c>
      <c r="BH38" t="str">
        <f>_xlfn.CONCAT(BG36,BH37)</f>
        <v>ご住所都道府県*</v>
      </c>
      <c r="BI38" t="str">
        <f t="shared" ref="BI38:BJ38" si="10">_xlfn.CONCAT(BI36,BI37)</f>
        <v>市区郡*</v>
      </c>
      <c r="BJ38" t="str">
        <f t="shared" si="10"/>
        <v>町名番地*</v>
      </c>
      <c r="BM38" t="str">
        <f t="shared" ref="BM38:BR38" si="11">_xlfn.CONCAT(BM36,BM37)</f>
        <v>(5)ディストリビューター営業担当者さま情報　</v>
      </c>
      <c r="BN38" t="str">
        <f t="shared" si="11"/>
        <v>会社名*部署名*</v>
      </c>
      <c r="BO38" t="str">
        <f t="shared" si="11"/>
        <v>ご担当者さま名姓*</v>
      </c>
      <c r="BP38" t="str">
        <f t="shared" si="11"/>
        <v>名*</v>
      </c>
      <c r="BQ38" t="str">
        <f t="shared" si="11"/>
        <v>Eメールアドレス*</v>
      </c>
      <c r="BR38" t="str">
        <f t="shared" si="11"/>
        <v>電話番号*</v>
      </c>
      <c r="BS38" t="str">
        <f>_xlfn.CONCAT(BS36,BS37)</f>
        <v>ご住所郵便番号*</v>
      </c>
      <c r="BT38" t="str">
        <f>_xlfn.CONCAT(BS36,BT37)</f>
        <v>ご住所都道府県*</v>
      </c>
      <c r="BU38" t="str">
        <f t="shared" ref="BU38:BW38" si="12">_xlfn.CONCAT(BU36,BU37)</f>
        <v>市区郡*</v>
      </c>
      <c r="BV38" t="str">
        <f t="shared" si="12"/>
        <v>町名番地*</v>
      </c>
      <c r="BW38" t="str">
        <f t="shared" si="12"/>
        <v>Web登録番号</v>
      </c>
      <c r="BZ38" t="str">
        <f t="shared" ref="BZ38" si="13">_xlfn.CONCAT(BZ36,BZ37)</f>
        <v>ご注文番号</v>
      </c>
    </row>
    <row r="40" spans="1:78" ht="18" customHeight="1">
      <c r="C40" t="s">
        <v>616</v>
      </c>
    </row>
    <row r="41" spans="1:78" ht="33" customHeight="1">
      <c r="A41" s="4" t="s">
        <v>234</v>
      </c>
      <c r="B41" s="3" t="s">
        <v>263</v>
      </c>
      <c r="C41" t="s">
        <v>503</v>
      </c>
      <c r="D41" s="36" t="s">
        <v>274</v>
      </c>
      <c r="E41" s="36" t="s">
        <v>166</v>
      </c>
      <c r="F41" s="36" t="s">
        <v>275</v>
      </c>
      <c r="G41" s="36" t="s">
        <v>277</v>
      </c>
      <c r="H41" s="36" t="s">
        <v>278</v>
      </c>
      <c r="I41" s="36" t="s">
        <v>279</v>
      </c>
      <c r="J41" s="36" t="s">
        <v>280</v>
      </c>
      <c r="K41" s="36" t="s">
        <v>281</v>
      </c>
      <c r="L41" s="36" t="s">
        <v>282</v>
      </c>
      <c r="M41" s="36" t="s">
        <v>283</v>
      </c>
      <c r="N41" s="36" t="s">
        <v>284</v>
      </c>
      <c r="O41" s="36" t="s">
        <v>285</v>
      </c>
      <c r="P41" s="8" t="s">
        <v>600</v>
      </c>
      <c r="Q41" s="36" t="s">
        <v>168</v>
      </c>
      <c r="R41" s="36" t="s">
        <v>509</v>
      </c>
      <c r="S41" s="36" t="s">
        <v>510</v>
      </c>
      <c r="T41" s="36" t="s">
        <v>511</v>
      </c>
      <c r="U41" s="36" t="s">
        <v>512</v>
      </c>
      <c r="V41" s="36" t="s">
        <v>513</v>
      </c>
      <c r="W41" s="36" t="s">
        <v>514</v>
      </c>
      <c r="X41" s="36" t="s">
        <v>515</v>
      </c>
      <c r="Y41" s="36" t="s">
        <v>516</v>
      </c>
      <c r="Z41" s="36" t="s">
        <v>517</v>
      </c>
      <c r="AA41" s="36" t="s">
        <v>518</v>
      </c>
      <c r="AB41" s="36" t="s">
        <v>519</v>
      </c>
      <c r="AC41" s="37" t="s">
        <v>25</v>
      </c>
      <c r="AD41" s="36" t="s">
        <v>38</v>
      </c>
      <c r="AE41" s="36" t="s">
        <v>39</v>
      </c>
      <c r="AF41" s="36" t="s">
        <v>301</v>
      </c>
      <c r="AG41" s="36" t="s">
        <v>302</v>
      </c>
      <c r="AH41" s="37" t="s">
        <v>42</v>
      </c>
      <c r="AI41" s="36" t="s">
        <v>43</v>
      </c>
      <c r="AJ41" s="36" t="s">
        <v>309</v>
      </c>
      <c r="AK41" s="36" t="s">
        <v>310</v>
      </c>
      <c r="AL41" s="36" t="s">
        <v>311</v>
      </c>
      <c r="AM41" s="36" t="s">
        <v>312</v>
      </c>
      <c r="AN41" s="36" t="s">
        <v>313</v>
      </c>
      <c r="AO41" s="36" t="s">
        <v>316</v>
      </c>
      <c r="AP41" s="36" t="s">
        <v>317</v>
      </c>
      <c r="AQ41" s="36" t="s">
        <v>318</v>
      </c>
      <c r="AR41" s="36" t="s">
        <v>319</v>
      </c>
      <c r="AS41" s="36" t="s">
        <v>320</v>
      </c>
      <c r="AT41" s="36" t="s">
        <v>321</v>
      </c>
      <c r="AU41" s="36" t="s">
        <v>326</v>
      </c>
      <c r="AV41" s="36" t="s">
        <v>327</v>
      </c>
      <c r="AW41" s="36" t="s">
        <v>328</v>
      </c>
      <c r="AX41" s="36" t="s">
        <v>329</v>
      </c>
      <c r="AY41" s="36" t="s">
        <v>330</v>
      </c>
      <c r="AZ41" s="36" t="s">
        <v>331</v>
      </c>
      <c r="BA41" s="36" t="s">
        <v>332</v>
      </c>
      <c r="BB41" s="36" t="s">
        <v>333</v>
      </c>
      <c r="BC41" s="36" t="s">
        <v>334</v>
      </c>
      <c r="BD41" s="36" t="s">
        <v>335</v>
      </c>
      <c r="BE41" s="36" t="s">
        <v>336</v>
      </c>
      <c r="BF41" s="36" t="s">
        <v>69</v>
      </c>
      <c r="BG41" s="36" t="s">
        <v>346</v>
      </c>
      <c r="BH41" s="36" t="s">
        <v>347</v>
      </c>
      <c r="BI41" s="36" t="s">
        <v>348</v>
      </c>
      <c r="BJ41" s="36" t="s">
        <v>349</v>
      </c>
      <c r="BK41" s="36" t="s">
        <v>350</v>
      </c>
      <c r="BL41" s="36" t="s">
        <v>351</v>
      </c>
      <c r="BM41" s="36" t="s">
        <v>352</v>
      </c>
      <c r="BN41" s="36" t="s">
        <v>353</v>
      </c>
      <c r="BO41" s="36" t="s">
        <v>354</v>
      </c>
      <c r="BP41" s="36" t="s">
        <v>355</v>
      </c>
      <c r="BQ41" s="37" t="s">
        <v>44</v>
      </c>
      <c r="BR41" s="36" t="s">
        <v>520</v>
      </c>
      <c r="BS41" s="17" t="s">
        <v>521</v>
      </c>
    </row>
    <row r="42" spans="1:78" ht="18" customHeight="1">
      <c r="A42" s="7" t="s">
        <v>595</v>
      </c>
      <c r="B42" s="3"/>
      <c r="C42" t="str">
        <f t="shared" ref="C42:C44" si="14">A42</f>
        <v>L2Blocker</v>
      </c>
      <c r="F42" s="13" t="s">
        <v>552</v>
      </c>
      <c r="G42" t="s">
        <v>617</v>
      </c>
      <c r="H42" t="s">
        <v>554</v>
      </c>
      <c r="I42" t="s">
        <v>555</v>
      </c>
      <c r="J42" t="s">
        <v>618</v>
      </c>
      <c r="K42" t="s">
        <v>619</v>
      </c>
      <c r="L42" t="s">
        <v>620</v>
      </c>
      <c r="M42" t="s">
        <v>621</v>
      </c>
      <c r="N42" t="s">
        <v>622</v>
      </c>
      <c r="O42" t="s">
        <v>623</v>
      </c>
      <c r="R42" s="40" t="s">
        <v>552</v>
      </c>
      <c r="S42" s="40" t="s">
        <v>624</v>
      </c>
      <c r="T42" s="40" t="s">
        <v>625</v>
      </c>
      <c r="U42" s="40" t="s">
        <v>626</v>
      </c>
      <c r="V42" s="40" t="s">
        <v>618</v>
      </c>
      <c r="W42" s="40" t="s">
        <v>619</v>
      </c>
      <c r="X42" s="40" t="s">
        <v>620</v>
      </c>
      <c r="Y42" s="40" t="s">
        <v>621</v>
      </c>
      <c r="Z42" s="40" t="s">
        <v>622</v>
      </c>
      <c r="AA42" s="40" t="s">
        <v>623</v>
      </c>
      <c r="AB42" s="40" t="s">
        <v>627</v>
      </c>
      <c r="AK42" t="s">
        <v>628</v>
      </c>
      <c r="AL42" t="s">
        <v>629</v>
      </c>
      <c r="AM42" t="s">
        <v>630</v>
      </c>
      <c r="AN42" t="s">
        <v>631</v>
      </c>
      <c r="AO42" t="s">
        <v>632</v>
      </c>
      <c r="AP42" t="s">
        <v>633</v>
      </c>
      <c r="AQ42" t="s">
        <v>634</v>
      </c>
      <c r="AR42" t="s">
        <v>635</v>
      </c>
      <c r="AS42" t="s">
        <v>636</v>
      </c>
      <c r="AT42" t="s">
        <v>637</v>
      </c>
      <c r="AV42" t="s">
        <v>638</v>
      </c>
      <c r="AW42" t="s">
        <v>639</v>
      </c>
      <c r="AX42" t="s">
        <v>640</v>
      </c>
      <c r="AY42" t="s">
        <v>641</v>
      </c>
      <c r="AZ42" t="s">
        <v>586</v>
      </c>
      <c r="BA42" t="s">
        <v>633</v>
      </c>
      <c r="BB42" t="s">
        <v>634</v>
      </c>
      <c r="BC42" t="s">
        <v>635</v>
      </c>
      <c r="BD42" t="s">
        <v>636</v>
      </c>
      <c r="BE42" t="s">
        <v>642</v>
      </c>
      <c r="BG42" t="s">
        <v>643</v>
      </c>
      <c r="BH42" t="s">
        <v>644</v>
      </c>
      <c r="BI42" t="s">
        <v>645</v>
      </c>
      <c r="BJ42" t="s">
        <v>646</v>
      </c>
      <c r="BK42" t="s">
        <v>586</v>
      </c>
      <c r="BL42" t="s">
        <v>633</v>
      </c>
      <c r="BM42" t="s">
        <v>634</v>
      </c>
      <c r="BN42" t="s">
        <v>635</v>
      </c>
      <c r="BO42" t="s">
        <v>636</v>
      </c>
      <c r="BP42" t="s">
        <v>647</v>
      </c>
      <c r="BS42" t="s">
        <v>648</v>
      </c>
    </row>
    <row r="43" spans="1:78" ht="18" customHeight="1">
      <c r="A43" s="7" t="s">
        <v>180</v>
      </c>
      <c r="B43" s="3"/>
      <c r="C43" t="str">
        <f t="shared" si="14"/>
        <v>SARMS</v>
      </c>
      <c r="F43" s="13" t="s">
        <v>552</v>
      </c>
      <c r="G43" t="s">
        <v>617</v>
      </c>
      <c r="H43" t="s">
        <v>554</v>
      </c>
      <c r="I43" t="s">
        <v>555</v>
      </c>
      <c r="J43" t="s">
        <v>618</v>
      </c>
      <c r="K43" t="s">
        <v>619</v>
      </c>
      <c r="L43" t="s">
        <v>620</v>
      </c>
      <c r="M43" t="s">
        <v>621</v>
      </c>
      <c r="N43" t="s">
        <v>622</v>
      </c>
      <c r="O43" t="s">
        <v>623</v>
      </c>
      <c r="R43" s="41"/>
      <c r="S43" s="41"/>
      <c r="T43" s="41"/>
      <c r="U43" s="41"/>
      <c r="V43" s="41"/>
      <c r="W43" s="41"/>
      <c r="X43" s="41"/>
      <c r="Y43" s="41"/>
      <c r="Z43" s="41"/>
      <c r="AA43" s="41"/>
      <c r="AB43" s="41"/>
      <c r="AK43" t="s">
        <v>628</v>
      </c>
      <c r="AL43" t="s">
        <v>629</v>
      </c>
      <c r="AM43" t="s">
        <v>630</v>
      </c>
      <c r="AN43" t="s">
        <v>631</v>
      </c>
      <c r="AO43" t="s">
        <v>632</v>
      </c>
      <c r="AP43" t="s">
        <v>633</v>
      </c>
      <c r="AQ43" t="s">
        <v>634</v>
      </c>
      <c r="AR43" t="s">
        <v>635</v>
      </c>
      <c r="AS43" t="s">
        <v>636</v>
      </c>
      <c r="AT43" t="s">
        <v>637</v>
      </c>
      <c r="AV43" t="s">
        <v>638</v>
      </c>
      <c r="AW43" t="s">
        <v>639</v>
      </c>
      <c r="AX43" t="s">
        <v>640</v>
      </c>
      <c r="AY43" t="s">
        <v>641</v>
      </c>
      <c r="AZ43" t="s">
        <v>586</v>
      </c>
      <c r="BA43" t="s">
        <v>633</v>
      </c>
      <c r="BB43" t="s">
        <v>634</v>
      </c>
      <c r="BC43" t="s">
        <v>635</v>
      </c>
      <c r="BD43" t="s">
        <v>636</v>
      </c>
      <c r="BE43" t="s">
        <v>642</v>
      </c>
      <c r="BG43" t="s">
        <v>643</v>
      </c>
      <c r="BH43" t="s">
        <v>644</v>
      </c>
      <c r="BI43" t="s">
        <v>645</v>
      </c>
      <c r="BJ43" t="s">
        <v>646</v>
      </c>
      <c r="BK43" t="s">
        <v>586</v>
      </c>
      <c r="BL43" t="s">
        <v>633</v>
      </c>
      <c r="BM43" t="s">
        <v>634</v>
      </c>
      <c r="BN43" t="s">
        <v>635</v>
      </c>
      <c r="BO43" t="s">
        <v>636</v>
      </c>
      <c r="BP43" t="s">
        <v>647</v>
      </c>
      <c r="BS43" t="s">
        <v>648</v>
      </c>
    </row>
    <row r="44" spans="1:78" ht="18" customHeight="1">
      <c r="A44" s="28" t="s">
        <v>605</v>
      </c>
      <c r="B44" s="3"/>
      <c r="C44" t="str">
        <f t="shared" si="14"/>
        <v>USBメモリ</v>
      </c>
      <c r="D44" s="11"/>
      <c r="F44" s="13" t="s">
        <v>552</v>
      </c>
      <c r="G44" t="s">
        <v>617</v>
      </c>
      <c r="H44" t="s">
        <v>554</v>
      </c>
      <c r="I44" t="s">
        <v>555</v>
      </c>
      <c r="J44" t="s">
        <v>618</v>
      </c>
      <c r="K44" t="s">
        <v>619</v>
      </c>
      <c r="L44" t="s">
        <v>620</v>
      </c>
      <c r="M44" t="s">
        <v>621</v>
      </c>
      <c r="N44" t="s">
        <v>622</v>
      </c>
      <c r="O44" t="s">
        <v>623</v>
      </c>
      <c r="P44" s="11"/>
      <c r="Q44" s="11"/>
      <c r="R44" s="40" t="s">
        <v>552</v>
      </c>
      <c r="S44" s="40" t="s">
        <v>624</v>
      </c>
      <c r="T44" s="40" t="s">
        <v>625</v>
      </c>
      <c r="U44" s="40" t="s">
        <v>626</v>
      </c>
      <c r="V44" s="40" t="s">
        <v>618</v>
      </c>
      <c r="W44" s="40" t="s">
        <v>619</v>
      </c>
      <c r="X44" s="40" t="s">
        <v>620</v>
      </c>
      <c r="Y44" s="40" t="s">
        <v>621</v>
      </c>
      <c r="Z44" s="40" t="s">
        <v>622</v>
      </c>
      <c r="AA44" s="40" t="s">
        <v>623</v>
      </c>
      <c r="AB44" s="40"/>
      <c r="AK44" t="s">
        <v>628</v>
      </c>
      <c r="AL44" t="s">
        <v>629</v>
      </c>
      <c r="AM44" t="s">
        <v>630</v>
      </c>
      <c r="AN44" t="s">
        <v>631</v>
      </c>
      <c r="AO44" t="s">
        <v>632</v>
      </c>
      <c r="AP44" t="s">
        <v>633</v>
      </c>
      <c r="AQ44" t="s">
        <v>634</v>
      </c>
      <c r="AR44" t="s">
        <v>635</v>
      </c>
      <c r="AS44" t="s">
        <v>636</v>
      </c>
      <c r="AT44" t="s">
        <v>637</v>
      </c>
      <c r="AU44" s="11"/>
      <c r="AV44" t="s">
        <v>638</v>
      </c>
      <c r="AW44" t="s">
        <v>639</v>
      </c>
      <c r="AX44" t="s">
        <v>640</v>
      </c>
      <c r="AY44" t="s">
        <v>641</v>
      </c>
      <c r="AZ44" t="s">
        <v>586</v>
      </c>
      <c r="BA44" t="s">
        <v>633</v>
      </c>
      <c r="BB44" t="s">
        <v>634</v>
      </c>
      <c r="BC44" t="s">
        <v>635</v>
      </c>
      <c r="BD44" t="s">
        <v>636</v>
      </c>
      <c r="BE44" t="s">
        <v>642</v>
      </c>
      <c r="BF44" s="11"/>
      <c r="BG44" t="s">
        <v>643</v>
      </c>
      <c r="BH44" t="s">
        <v>644</v>
      </c>
      <c r="BI44" t="s">
        <v>645</v>
      </c>
      <c r="BJ44" t="s">
        <v>646</v>
      </c>
      <c r="BK44" t="s">
        <v>586</v>
      </c>
      <c r="BL44" t="s">
        <v>633</v>
      </c>
      <c r="BM44" t="s">
        <v>634</v>
      </c>
      <c r="BN44" t="s">
        <v>635</v>
      </c>
      <c r="BO44" t="s">
        <v>636</v>
      </c>
      <c r="BP44" t="s">
        <v>647</v>
      </c>
      <c r="BS44" t="s">
        <v>648</v>
      </c>
    </row>
  </sheetData>
  <protectedRanges>
    <protectedRange password="C5D8" sqref="D1 B1" name="範囲1"/>
    <protectedRange password="C5D8" sqref="G1" name="範囲1_2"/>
  </protectedRanges>
  <phoneticPr fontId="1"/>
  <pageMargins left="0.7" right="0.7" top="0.75" bottom="0.75" header="0.3" footer="0.3"/>
  <tableParts count="7">
    <tablePart r:id="rId1"/>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77E96-8FC0-7347-94A2-EF1274CDE3AB}">
  <sheetPr codeName="Sheet1">
    <tabColor rgb="FFFF0000"/>
  </sheetPr>
  <dimension ref="A1:CI132"/>
  <sheetViews>
    <sheetView tabSelected="1" zoomScale="55" zoomScaleNormal="55" workbookViewId="0">
      <selection activeCell="C6" sqref="C6"/>
    </sheetView>
  </sheetViews>
  <sheetFormatPr defaultColWidth="26" defaultRowHeight="18"/>
  <cols>
    <col min="1" max="1" width="18.875" style="112" customWidth="1"/>
    <col min="2" max="2" width="18.875" style="113" customWidth="1"/>
    <col min="3" max="3" width="78" style="85" customWidth="1"/>
    <col min="4" max="4" width="72.375" style="52" customWidth="1"/>
    <col min="5" max="5" width="10.125" style="52" customWidth="1"/>
    <col min="6" max="6" width="9.375" style="141" bestFit="1" customWidth="1"/>
    <col min="7" max="7" width="7.625" style="141" bestFit="1" customWidth="1"/>
    <col min="8" max="8" width="8" style="141" customWidth="1"/>
    <col min="9" max="9" width="8.125" style="146" customWidth="1"/>
    <col min="10" max="10" width="26" style="141"/>
    <col min="11" max="14" width="26" style="92"/>
    <col min="15" max="16384" width="26" style="106"/>
  </cols>
  <sheetData>
    <row r="1" spans="1:87" s="68" customFormat="1" thickBot="1">
      <c r="A1" s="65"/>
      <c r="B1" s="66"/>
      <c r="C1" s="67"/>
      <c r="D1" s="262">
        <v>20251104</v>
      </c>
      <c r="E1" s="48"/>
      <c r="F1" s="141"/>
      <c r="G1" s="141"/>
      <c r="H1" s="141"/>
      <c r="I1" s="141"/>
      <c r="J1" s="141"/>
      <c r="K1" s="52"/>
      <c r="L1" s="52"/>
      <c r="M1" s="52"/>
      <c r="N1" s="52"/>
    </row>
    <row r="2" spans="1:87" s="72" customFormat="1" ht="35.450000000000003" thickBot="1">
      <c r="A2" s="69"/>
      <c r="B2" s="70"/>
      <c r="C2" s="71" t="s">
        <v>81</v>
      </c>
      <c r="D2" s="49"/>
      <c r="E2" s="285"/>
      <c r="F2" s="142"/>
      <c r="G2" s="142"/>
      <c r="H2" s="142"/>
      <c r="I2" s="142"/>
      <c r="J2" s="142"/>
      <c r="K2" s="298"/>
      <c r="L2" s="298"/>
      <c r="M2" s="298"/>
      <c r="N2" s="298"/>
    </row>
    <row r="3" spans="1:87" s="73" customFormat="1" thickBot="1">
      <c r="A3" s="50" t="s">
        <v>82</v>
      </c>
      <c r="B3" s="50"/>
      <c r="C3" s="50"/>
      <c r="D3" s="167"/>
      <c r="E3" s="51"/>
      <c r="F3" s="143"/>
      <c r="G3" s="143"/>
      <c r="H3" s="143"/>
      <c r="I3" s="143"/>
      <c r="J3" s="143"/>
      <c r="K3" s="299"/>
      <c r="L3" s="299"/>
      <c r="M3" s="299"/>
      <c r="N3" s="299"/>
    </row>
    <row r="4" spans="1:87" s="68" customFormat="1" ht="17.45">
      <c r="A4" s="74" t="s">
        <v>83</v>
      </c>
      <c r="B4" s="75"/>
      <c r="C4" s="76"/>
      <c r="D4" s="168" t="s">
        <v>84</v>
      </c>
      <c r="E4" s="48"/>
      <c r="F4" s="138" t="s">
        <v>85</v>
      </c>
      <c r="G4" s="138" t="s">
        <v>86</v>
      </c>
      <c r="H4" s="138" t="s">
        <v>87</v>
      </c>
      <c r="I4" s="138" t="s">
        <v>88</v>
      </c>
      <c r="J4" s="141" t="s">
        <v>89</v>
      </c>
      <c r="K4" s="52"/>
      <c r="L4" s="52"/>
      <c r="M4" s="52"/>
      <c r="N4" s="52"/>
    </row>
    <row r="5" spans="1:87" s="68" customFormat="1" ht="24.95" customHeight="1">
      <c r="A5" s="311" t="s">
        <v>90</v>
      </c>
      <c r="B5" s="312"/>
      <c r="C5" s="157"/>
      <c r="D5" s="169" t="s">
        <v>91</v>
      </c>
      <c r="E5" s="48"/>
      <c r="F5" s="141" t="b">
        <f>IF(C5="",TRUE,FALSE)</f>
        <v>1</v>
      </c>
      <c r="G5" s="141"/>
      <c r="H5" s="141"/>
      <c r="I5" s="141">
        <f>G5</f>
        <v>0</v>
      </c>
      <c r="J5" s="141"/>
      <c r="K5" s="52"/>
      <c r="L5" s="52"/>
      <c r="M5" s="52"/>
      <c r="N5" s="52"/>
    </row>
    <row r="6" spans="1:87" s="68" customFormat="1" ht="24.95" customHeight="1">
      <c r="A6" s="311" t="s">
        <v>1</v>
      </c>
      <c r="B6" s="312"/>
      <c r="C6" s="157"/>
      <c r="D6" s="169" t="s">
        <v>92</v>
      </c>
      <c r="E6" s="48"/>
      <c r="F6" s="141" t="b">
        <f>IF(C6="",TRUE,FALSE)</f>
        <v>1</v>
      </c>
      <c r="G6" s="141"/>
      <c r="H6" s="141"/>
      <c r="I6" s="141">
        <f t="shared" ref="I6:I62" si="0">G6</f>
        <v>0</v>
      </c>
      <c r="J6" s="141"/>
      <c r="K6" s="301"/>
      <c r="L6" s="301"/>
      <c r="M6" s="301"/>
      <c r="N6" s="301"/>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row>
    <row r="7" spans="1:87" s="68" customFormat="1" ht="90" customHeight="1">
      <c r="A7" s="311" t="s">
        <v>93</v>
      </c>
      <c r="B7" s="312"/>
      <c r="C7" s="9"/>
      <c r="D7" s="297" t="str">
        <f>H7</f>
        <v/>
      </c>
      <c r="E7" s="52"/>
      <c r="F7" s="144"/>
      <c r="G7" s="141">
        <f>VLOOKUP($C$5&amp;$C$6,TabVisible[],ROW()-5,FALSE)</f>
        <v>0</v>
      </c>
      <c r="H7" s="144" t="str">
        <f>IFERROR(IF(VLOOKUP($C$5&amp;$C$6,TabNote[],ROW()-5,FALSE)=0,"",VLOOKUP($C$5&amp;$C$6,TabNote[],ROW()-5,FALSE)),"")</f>
        <v/>
      </c>
      <c r="I7" s="141">
        <f>G7</f>
        <v>0</v>
      </c>
      <c r="J7" s="141"/>
      <c r="K7" s="302"/>
      <c r="L7" s="303"/>
      <c r="M7" s="303"/>
      <c r="N7" s="303"/>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row>
    <row r="8" spans="1:87" s="68" customFormat="1" ht="90" customHeight="1">
      <c r="A8" s="311" t="s">
        <v>3</v>
      </c>
      <c r="B8" s="312"/>
      <c r="C8" s="9"/>
      <c r="D8" s="147" t="str">
        <f>H8</f>
        <v/>
      </c>
      <c r="E8" s="48"/>
      <c r="F8" s="141"/>
      <c r="G8" s="141">
        <f>VLOOKUP($C$5&amp;$C$6,TabVisible[],ROW()-5,FALSE)</f>
        <v>0</v>
      </c>
      <c r="H8" s="144" t="str">
        <f>IFERROR(IF(VLOOKUP($C$5&amp;$C$6,TabNote[],ROW()-5,FALSE)=0,"",VLOOKUP($C$5&amp;$C$6,TabNote[],ROW()-5,FALSE)),"")</f>
        <v/>
      </c>
      <c r="I8" s="141">
        <f t="shared" si="0"/>
        <v>0</v>
      </c>
      <c r="J8" s="141"/>
      <c r="K8" s="302"/>
      <c r="L8" s="302"/>
      <c r="M8" s="302"/>
      <c r="N8" s="302"/>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row>
    <row r="9" spans="1:87" s="68" customFormat="1" ht="90" customHeight="1">
      <c r="A9" s="313" t="s">
        <v>94</v>
      </c>
      <c r="B9" s="314"/>
      <c r="C9" s="9"/>
      <c r="D9" s="147" t="str">
        <f>H9</f>
        <v/>
      </c>
      <c r="E9" s="48"/>
      <c r="F9" s="141"/>
      <c r="G9" s="141">
        <f>VLOOKUP($C$5&amp;$C$6,TabVisible[],ROW()-5,FALSE)</f>
        <v>0</v>
      </c>
      <c r="H9" s="144" t="str">
        <f>IFERROR(IF(VLOOKUP($C$5&amp;$C$6,TabNote[],ROW()-5,FALSE)=0,"",VLOOKUP($C$5&amp;$C$6,TabNote[],ROW()-5,FALSE)),"")</f>
        <v/>
      </c>
      <c r="I9" s="141">
        <f t="shared" ref="I9" si="1">G9</f>
        <v>0</v>
      </c>
      <c r="J9" s="141"/>
      <c r="K9" s="302"/>
      <c r="L9" s="302"/>
      <c r="M9" s="302"/>
      <c r="N9" s="302"/>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row>
    <row r="10" spans="1:87" s="68" customFormat="1" ht="45" customHeight="1">
      <c r="A10" s="321" t="s">
        <v>95</v>
      </c>
      <c r="B10" s="322"/>
      <c r="C10" s="158"/>
      <c r="D10" s="147" t="str">
        <f>H10</f>
        <v/>
      </c>
      <c r="E10" s="48"/>
      <c r="F10" s="141"/>
      <c r="G10" s="141">
        <f>VLOOKUP($C$5&amp;$C$6,TabVisible[],ROW()-5,FALSE)</f>
        <v>0</v>
      </c>
      <c r="H10" s="144" t="str">
        <f>IFERROR(IF(VLOOKUP($C$5&amp;$C$6,TabNote[],ROW()-5,FALSE)=0,"",VLOOKUP($C$5&amp;$C$6,TabNote[],ROW()-5,FALSE)),"")</f>
        <v/>
      </c>
      <c r="I10" s="141">
        <f t="shared" si="0"/>
        <v>0</v>
      </c>
      <c r="J10" s="141"/>
      <c r="K10" s="302"/>
      <c r="L10" s="302"/>
      <c r="M10" s="302"/>
      <c r="N10" s="302"/>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row>
    <row r="11" spans="1:87" s="68" customFormat="1" ht="18.600000000000001" hidden="1">
      <c r="A11" s="81"/>
      <c r="B11" s="81"/>
      <c r="C11" s="82"/>
      <c r="D11" s="148"/>
      <c r="E11" s="48"/>
      <c r="F11" s="141"/>
      <c r="G11" s="141"/>
      <c r="H11" s="144" t="str">
        <f>IFERROR(IF(VLOOKUP($C$5&amp;$C$6,TabNote[],ROW()-5,FALSE)=0,"",VLOOKUP($C$5&amp;$C$6,TabNote[],ROW()-5,FALSE)),"")</f>
        <v/>
      </c>
      <c r="I11" s="141"/>
      <c r="J11" s="141"/>
      <c r="K11" s="302"/>
      <c r="L11" s="302"/>
      <c r="M11" s="302"/>
      <c r="N11" s="302"/>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row>
    <row r="12" spans="1:87" s="68" customFormat="1" ht="18.600000000000001" hidden="1">
      <c r="A12" s="81"/>
      <c r="B12" s="81"/>
      <c r="C12" s="82"/>
      <c r="D12" s="148"/>
      <c r="E12" s="48"/>
      <c r="F12" s="141"/>
      <c r="G12" s="141"/>
      <c r="H12" s="144" t="str">
        <f>IFERROR(IF(VLOOKUP($C$5&amp;$C$6,TabNote[],ROW()-5,FALSE)=0,"",VLOOKUP($C$5&amp;$C$6,TabNote[],ROW()-5,FALSE)),"")</f>
        <v/>
      </c>
      <c r="I12" s="141"/>
      <c r="J12" s="141"/>
      <c r="K12" s="302"/>
      <c r="L12" s="302"/>
      <c r="M12" s="302"/>
      <c r="N12" s="302"/>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row>
    <row r="13" spans="1:87" s="68" customFormat="1" ht="18.600000000000001" hidden="1">
      <c r="A13" s="81"/>
      <c r="B13" s="81"/>
      <c r="C13" s="82"/>
      <c r="D13" s="148"/>
      <c r="E13" s="48"/>
      <c r="F13" s="141"/>
      <c r="G13" s="141"/>
      <c r="H13" s="144" t="str">
        <f>IFERROR(IF(VLOOKUP($C$5&amp;$C$6,TabNote[],ROW()-5,FALSE)=0,"",VLOOKUP($C$5&amp;$C$6,TabNote[],ROW()-5,FALSE)),"")</f>
        <v/>
      </c>
      <c r="I13" s="141"/>
      <c r="J13" s="141"/>
      <c r="K13" s="302"/>
      <c r="L13" s="302"/>
      <c r="M13" s="302"/>
      <c r="N13" s="302"/>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row>
    <row r="14" spans="1:87" s="68" customFormat="1" ht="18.600000000000001" hidden="1">
      <c r="A14" s="81"/>
      <c r="B14" s="81"/>
      <c r="C14" s="82"/>
      <c r="D14" s="148"/>
      <c r="E14" s="48"/>
      <c r="F14" s="141"/>
      <c r="G14" s="141"/>
      <c r="H14" s="144" t="str">
        <f>IFERROR(IF(VLOOKUP($C$5&amp;$C$6,TabNote[],ROW()-5,FALSE)=0,"",VLOOKUP($C$5&amp;$C$6,TabNote[],ROW()-5,FALSE)),"")</f>
        <v/>
      </c>
      <c r="I14" s="141"/>
      <c r="J14" s="141"/>
      <c r="K14" s="302"/>
      <c r="L14" s="302"/>
      <c r="M14" s="302"/>
      <c r="N14" s="302"/>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row>
    <row r="15" spans="1:87" s="68" customFormat="1" ht="18.600000000000001" hidden="1">
      <c r="A15" s="81"/>
      <c r="B15" s="81"/>
      <c r="C15" s="82"/>
      <c r="D15" s="148"/>
      <c r="E15" s="48"/>
      <c r="F15" s="141"/>
      <c r="G15" s="141"/>
      <c r="H15" s="144" t="str">
        <f>IFERROR(IF(VLOOKUP($C$5&amp;$C$6,TabNote[],ROW()-5,FALSE)=0,"",VLOOKUP($C$5&amp;$C$6,TabNote[],ROW()-5,FALSE)),"")</f>
        <v/>
      </c>
      <c r="I15" s="141"/>
      <c r="J15" s="141"/>
      <c r="K15" s="302"/>
      <c r="L15" s="302"/>
      <c r="M15" s="302"/>
      <c r="N15" s="302"/>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row>
    <row r="16" spans="1:87" s="68" customFormat="1" ht="18.600000000000001" hidden="1">
      <c r="A16" s="81"/>
      <c r="B16" s="81"/>
      <c r="C16" s="82"/>
      <c r="D16" s="148"/>
      <c r="E16" s="48"/>
      <c r="F16" s="141"/>
      <c r="G16" s="141"/>
      <c r="H16" s="144" t="str">
        <f>IFERROR(IF(VLOOKUP($C$5&amp;$C$6,TabNote[],ROW()-5,FALSE)=0,"",VLOOKUP($C$5&amp;$C$6,TabNote[],ROW()-5,FALSE)),"")</f>
        <v/>
      </c>
      <c r="I16" s="141"/>
      <c r="J16" s="141"/>
      <c r="K16" s="302"/>
      <c r="L16" s="302"/>
      <c r="M16" s="302"/>
      <c r="N16" s="302"/>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row>
    <row r="17" spans="1:87" s="68" customFormat="1" ht="18.600000000000001" hidden="1">
      <c r="A17" s="81"/>
      <c r="B17" s="81"/>
      <c r="C17" s="82"/>
      <c r="D17" s="148"/>
      <c r="E17" s="48"/>
      <c r="F17" s="141"/>
      <c r="G17" s="141"/>
      <c r="H17" s="144" t="str">
        <f>IFERROR(IF(VLOOKUP($C$5&amp;$C$6,TabNote[],ROW()-5,FALSE)=0,"",VLOOKUP($C$5&amp;$C$6,TabNote[],ROW()-5,FALSE)),"")</f>
        <v/>
      </c>
      <c r="I17" s="141"/>
      <c r="J17" s="141"/>
      <c r="K17" s="302"/>
      <c r="L17" s="302"/>
      <c r="M17" s="302"/>
      <c r="N17" s="302"/>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row>
    <row r="18" spans="1:87" s="68" customFormat="1" ht="18.600000000000001" hidden="1">
      <c r="A18" s="81"/>
      <c r="B18" s="81"/>
      <c r="C18" s="82"/>
      <c r="D18" s="148"/>
      <c r="E18" s="48"/>
      <c r="F18" s="141"/>
      <c r="G18" s="141"/>
      <c r="H18" s="144" t="str">
        <f>IFERROR(IF(VLOOKUP($C$5&amp;$C$6,TabNote[],ROW()-5,FALSE)=0,"",VLOOKUP($C$5&amp;$C$6,TabNote[],ROW()-5,FALSE)),"")</f>
        <v/>
      </c>
      <c r="I18" s="141"/>
      <c r="J18" s="141"/>
      <c r="K18" s="302"/>
      <c r="L18" s="302"/>
      <c r="M18" s="302"/>
      <c r="N18" s="302"/>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row>
    <row r="19" spans="1:87" s="68" customFormat="1" ht="18.600000000000001" hidden="1">
      <c r="A19" s="81"/>
      <c r="B19" s="81"/>
      <c r="C19" s="82"/>
      <c r="D19" s="148"/>
      <c r="E19" s="48"/>
      <c r="F19" s="141"/>
      <c r="G19" s="141"/>
      <c r="H19" s="144" t="str">
        <f>IFERROR(IF(VLOOKUP($C$5&amp;$C$6,TabNote[],ROW()-5,FALSE)=0,"",VLOOKUP($C$5&amp;$C$6,TabNote[],ROW()-5,FALSE)),"")</f>
        <v/>
      </c>
      <c r="I19" s="141"/>
      <c r="J19" s="141"/>
      <c r="K19" s="302"/>
      <c r="L19" s="302"/>
      <c r="M19" s="302"/>
      <c r="N19" s="302"/>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row>
    <row r="20" spans="1:87" s="68" customFormat="1" ht="19.149999999999999" thickBot="1">
      <c r="A20" s="83"/>
      <c r="B20" s="84"/>
      <c r="C20" s="85"/>
      <c r="D20" s="149"/>
      <c r="E20" s="48"/>
      <c r="F20" s="141"/>
      <c r="G20" s="141">
        <f>VLOOKUP($C$5&amp;$C$6,TabVisible[],ROW()-5,FALSE)</f>
        <v>0</v>
      </c>
      <c r="H20" s="144" t="str">
        <f>IFERROR(IF(VLOOKUP($C$5&amp;$C$6,TabNote[],ROW()-5,FALSE)=0,"",VLOOKUP($C$5&amp;$C$6,TabNote[],ROW()-5,FALSE)),"")</f>
        <v/>
      </c>
      <c r="I20" s="141">
        <f t="shared" ref="I20" si="2">G20</f>
        <v>0</v>
      </c>
      <c r="J20" s="141"/>
      <c r="K20" s="302"/>
      <c r="L20" s="302"/>
      <c r="M20" s="302"/>
      <c r="N20" s="302"/>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row>
    <row r="21" spans="1:87" s="89" customFormat="1" ht="66" customHeight="1">
      <c r="A21" s="86" t="s">
        <v>96</v>
      </c>
      <c r="B21" s="87"/>
      <c r="C21" s="88"/>
      <c r="D21" s="150" t="str">
        <f>H21</f>
        <v/>
      </c>
      <c r="E21" s="53"/>
      <c r="F21" s="145"/>
      <c r="G21" s="145">
        <f>VLOOKUP($C$5&amp;$C$6,TabVisible[],ROW()-5,FALSE)</f>
        <v>0</v>
      </c>
      <c r="H21" s="144" t="str">
        <f>IFERROR(IF(VLOOKUP($C$5&amp;$C$6,TabNote[],ROW()-5,FALSE)=0,"",VLOOKUP($C$5&amp;$C$6,TabNote[],ROW()-5,FALSE)),"")</f>
        <v/>
      </c>
      <c r="I21" s="141">
        <f t="shared" si="0"/>
        <v>0</v>
      </c>
      <c r="J21" s="145"/>
      <c r="K21" s="302"/>
      <c r="L21" s="302"/>
      <c r="M21" s="302"/>
      <c r="N21" s="302"/>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row>
    <row r="22" spans="1:87" s="52" customFormat="1" ht="19.149999999999999">
      <c r="A22" s="323" t="s">
        <v>97</v>
      </c>
      <c r="B22" s="90" t="s">
        <v>98</v>
      </c>
      <c r="C22" s="175"/>
      <c r="D22" s="151" t="str">
        <f t="shared" ref="D22:D38" si="3">H22</f>
        <v/>
      </c>
      <c r="F22" s="141"/>
      <c r="G22" s="141">
        <f>VLOOKUP($C$5&amp;$C$6,TabVisible[],ROW()-5,FALSE)</f>
        <v>0</v>
      </c>
      <c r="H22" s="144" t="str">
        <f>IFERROR(IF(VLOOKUP($C$5&amp;$C$6,TabNote[],ROW()-5,FALSE)=0,"",VLOOKUP($C$5&amp;$C$6,TabNote[],ROW()-5,FALSE)),"")</f>
        <v/>
      </c>
      <c r="I22" s="141">
        <f t="shared" si="0"/>
        <v>0</v>
      </c>
      <c r="J22" s="146"/>
      <c r="K22" s="302"/>
      <c r="L22" s="302"/>
      <c r="M22" s="302"/>
      <c r="N22" s="302"/>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row>
    <row r="23" spans="1:87" s="52" customFormat="1" ht="19.149999999999999">
      <c r="A23" s="324"/>
      <c r="B23" s="90" t="s">
        <v>99</v>
      </c>
      <c r="C23" s="175"/>
      <c r="D23" s="151" t="str">
        <f t="shared" si="3"/>
        <v/>
      </c>
      <c r="F23" s="141"/>
      <c r="G23" s="141">
        <f>VLOOKUP($C$5&amp;$C$6,TabVisible[],ROW()-5,FALSE)</f>
        <v>0</v>
      </c>
      <c r="H23" s="144" t="str">
        <f>IFERROR(IF(VLOOKUP($C$5&amp;$C$6,TabNote[],ROW()-5,FALSE)=0,"",VLOOKUP($C$5&amp;$C$6,TabNote[],ROW()-5,FALSE)),"")</f>
        <v/>
      </c>
      <c r="I23" s="141">
        <f t="shared" ref="I23" si="4">G23</f>
        <v>0</v>
      </c>
      <c r="J23" s="146"/>
      <c r="K23" s="302"/>
      <c r="L23" s="302"/>
      <c r="M23" s="302"/>
      <c r="N23" s="302"/>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row>
    <row r="24" spans="1:87" s="52" customFormat="1" ht="19.149999999999999">
      <c r="A24" s="353" t="s">
        <v>100</v>
      </c>
      <c r="B24" s="90" t="s">
        <v>101</v>
      </c>
      <c r="C24" s="175"/>
      <c r="D24" s="151" t="str">
        <f t="shared" si="3"/>
        <v/>
      </c>
      <c r="E24" s="48"/>
      <c r="F24" s="141"/>
      <c r="G24" s="141">
        <f>VLOOKUP($C$5&amp;$C$6,TabVisible[],ROW()-5,FALSE)</f>
        <v>0</v>
      </c>
      <c r="H24" s="144" t="str">
        <f>IFERROR(IF(VLOOKUP($C$5&amp;$C$6,TabNote[],ROW()-5,FALSE)=0,"",VLOOKUP($C$5&amp;$C$6,TabNote[],ROW()-5,FALSE)),"")</f>
        <v/>
      </c>
      <c r="I24" s="141">
        <f t="shared" si="0"/>
        <v>0</v>
      </c>
      <c r="J24" s="146"/>
      <c r="K24" s="302"/>
      <c r="L24" s="302"/>
      <c r="M24" s="302"/>
      <c r="N24" s="302"/>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row>
    <row r="25" spans="1:87" s="52" customFormat="1" ht="19.149999999999999">
      <c r="A25" s="354"/>
      <c r="B25" s="90" t="s">
        <v>102</v>
      </c>
      <c r="C25" s="175"/>
      <c r="D25" s="151" t="str">
        <f t="shared" si="3"/>
        <v/>
      </c>
      <c r="E25" s="48"/>
      <c r="F25" s="141"/>
      <c r="G25" s="141">
        <f>VLOOKUP($C$5&amp;$C$6,TabVisible[],ROW()-5,FALSE)</f>
        <v>0</v>
      </c>
      <c r="H25" s="144" t="str">
        <f>IFERROR(IF(VLOOKUP($C$5&amp;$C$6,TabNote[],ROW()-5,FALSE)=0,"",VLOOKUP($C$5&amp;$C$6,TabNote[],ROW()-5,FALSE)),"")</f>
        <v/>
      </c>
      <c r="I25" s="141">
        <f t="shared" si="0"/>
        <v>0</v>
      </c>
      <c r="J25" s="146"/>
      <c r="K25" s="302"/>
      <c r="L25" s="302"/>
      <c r="M25" s="302"/>
      <c r="N25" s="302"/>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row>
    <row r="26" spans="1:87" s="52" customFormat="1" ht="19.149999999999999">
      <c r="A26" s="354"/>
      <c r="B26" s="90" t="s">
        <v>103</v>
      </c>
      <c r="C26" s="175"/>
      <c r="D26" s="152" t="str">
        <f t="shared" si="3"/>
        <v/>
      </c>
      <c r="E26" s="48"/>
      <c r="F26" s="141"/>
      <c r="G26" s="141">
        <f>VLOOKUP($C$5&amp;$C$6,TabVisible[],ROW()-5,FALSE)</f>
        <v>0</v>
      </c>
      <c r="H26" s="144" t="str">
        <f>IFERROR(IF(VLOOKUP($C$5&amp;$C$6,TabNote[],ROW()-5,FALSE)=0,"",VLOOKUP($C$5&amp;$C$6,TabNote[],ROW()-5,FALSE)),"")</f>
        <v/>
      </c>
      <c r="I26" s="141">
        <f t="shared" si="0"/>
        <v>0</v>
      </c>
      <c r="J26" s="146"/>
      <c r="K26" s="302"/>
      <c r="L26" s="302"/>
      <c r="M26" s="302"/>
      <c r="N26" s="302"/>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row>
    <row r="27" spans="1:87" s="52" customFormat="1" ht="19.149999999999999">
      <c r="A27" s="354"/>
      <c r="B27" s="90" t="s">
        <v>104</v>
      </c>
      <c r="C27" s="175"/>
      <c r="D27" s="152" t="str">
        <f t="shared" si="3"/>
        <v/>
      </c>
      <c r="E27" s="48"/>
      <c r="F27" s="141"/>
      <c r="G27" s="141">
        <f>VLOOKUP($C$5&amp;$C$6,TabVisible[],ROW()-5,FALSE)</f>
        <v>0</v>
      </c>
      <c r="H27" s="144" t="str">
        <f>IFERROR(IF(VLOOKUP($C$5&amp;$C$6,TabNote[],ROW()-5,FALSE)=0,"",VLOOKUP($C$5&amp;$C$6,TabNote[],ROW()-5,FALSE)),"")</f>
        <v/>
      </c>
      <c r="I27" s="141">
        <f t="shared" si="0"/>
        <v>0</v>
      </c>
      <c r="J27" s="146"/>
      <c r="K27" s="302"/>
      <c r="L27" s="302"/>
      <c r="M27" s="302"/>
      <c r="N27" s="302"/>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row>
    <row r="28" spans="1:87" s="52" customFormat="1" ht="120" customHeight="1">
      <c r="A28" s="354"/>
      <c r="B28" s="93" t="s">
        <v>105</v>
      </c>
      <c r="C28" s="175"/>
      <c r="D28" s="153" t="str">
        <f t="shared" si="3"/>
        <v/>
      </c>
      <c r="E28" s="48"/>
      <c r="F28" s="141"/>
      <c r="G28" s="141">
        <f>VLOOKUP($C$5&amp;$C$6,TabVisible[],ROW()-5,FALSE)</f>
        <v>0</v>
      </c>
      <c r="H28" s="144" t="str">
        <f>IFERROR(IF(VLOOKUP($C$5&amp;$C$6,TabNote[],ROW()-5,FALSE)=0,"",VLOOKUP($C$5&amp;$C$6,TabNote[],ROW()-5,FALSE)),"")</f>
        <v/>
      </c>
      <c r="I28" s="141">
        <f t="shared" si="0"/>
        <v>0</v>
      </c>
      <c r="J28" s="141"/>
      <c r="K28" s="302"/>
      <c r="L28" s="302"/>
      <c r="M28" s="302"/>
      <c r="N28" s="302"/>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row>
    <row r="29" spans="1:87" s="52" customFormat="1" ht="19.149999999999999">
      <c r="A29" s="355"/>
      <c r="B29" s="94" t="s">
        <v>106</v>
      </c>
      <c r="C29" s="179"/>
      <c r="D29" s="154" t="str">
        <f t="shared" si="3"/>
        <v/>
      </c>
      <c r="E29" s="48"/>
      <c r="F29" s="141"/>
      <c r="G29" s="141">
        <f>VLOOKUP($C$5&amp;$C$6,TabVisible[],ROW()-5,FALSE)</f>
        <v>0</v>
      </c>
      <c r="H29" s="144" t="str">
        <f>IFERROR(IF(VLOOKUP($C$5&amp;$C$6,TabNote[],ROW()-5,FALSE)=0,"",VLOOKUP($C$5&amp;$C$6,TabNote[],ROW()-5,FALSE)),"")</f>
        <v/>
      </c>
      <c r="I29" s="141">
        <f t="shared" si="0"/>
        <v>0</v>
      </c>
      <c r="J29" s="141"/>
      <c r="K29" s="302"/>
      <c r="L29" s="302"/>
      <c r="M29" s="302"/>
      <c r="N29" s="302"/>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row>
    <row r="30" spans="1:87" s="52" customFormat="1" ht="19.149999999999999">
      <c r="A30" s="356" t="s">
        <v>107</v>
      </c>
      <c r="B30" s="90" t="s">
        <v>108</v>
      </c>
      <c r="C30" s="180"/>
      <c r="D30" s="151" t="str">
        <f t="shared" si="3"/>
        <v/>
      </c>
      <c r="E30" s="48"/>
      <c r="F30" s="141"/>
      <c r="G30" s="141">
        <f>VLOOKUP($C$5&amp;$C$6,TabVisible[],ROW()-5,FALSE)</f>
        <v>0</v>
      </c>
      <c r="H30" s="144" t="str">
        <f>IFERROR(IF(VLOOKUP($C$5&amp;$C$6,TabNote[],ROW()-5,FALSE)=0,"",VLOOKUP($C$5&amp;$C$6,TabNote[],ROW()-5,FALSE)),"")</f>
        <v/>
      </c>
      <c r="I30" s="141">
        <f t="shared" si="0"/>
        <v>0</v>
      </c>
      <c r="J30" s="141"/>
      <c r="K30" s="302"/>
      <c r="L30" s="302"/>
      <c r="M30" s="302"/>
      <c r="N30" s="302"/>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row>
    <row r="31" spans="1:87" s="52" customFormat="1" ht="19.149999999999999">
      <c r="A31" s="356"/>
      <c r="B31" s="90" t="s">
        <v>109</v>
      </c>
      <c r="C31" s="177"/>
      <c r="D31" s="151" t="str">
        <f t="shared" si="3"/>
        <v/>
      </c>
      <c r="E31" s="48"/>
      <c r="F31" s="141"/>
      <c r="G31" s="141">
        <f>VLOOKUP($C$5&amp;$C$6,TabVisible[],ROW()-5,FALSE)</f>
        <v>0</v>
      </c>
      <c r="H31" s="144" t="str">
        <f>IFERROR(IF(VLOOKUP($C$5&amp;$C$6,TabNote[],ROW()-5,FALSE)=0,"",VLOOKUP($C$5&amp;$C$6,TabNote[],ROW()-5,FALSE)),"")</f>
        <v/>
      </c>
      <c r="I31" s="141">
        <f t="shared" si="0"/>
        <v>0</v>
      </c>
      <c r="J31" s="141"/>
      <c r="K31" s="302"/>
      <c r="L31" s="302"/>
      <c r="M31" s="302"/>
      <c r="N31" s="302"/>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row>
    <row r="32" spans="1:87" s="52" customFormat="1" ht="19.149999999999999">
      <c r="A32" s="356"/>
      <c r="B32" s="90" t="s">
        <v>110</v>
      </c>
      <c r="C32" s="175"/>
      <c r="D32" s="151" t="str">
        <f t="shared" si="3"/>
        <v/>
      </c>
      <c r="E32" s="48"/>
      <c r="F32" s="141"/>
      <c r="G32" s="141">
        <f>VLOOKUP($C$5&amp;$C$6,TabVisible[],ROW()-5,FALSE)</f>
        <v>0</v>
      </c>
      <c r="H32" s="144" t="str">
        <f>IFERROR(IF(VLOOKUP($C$5&amp;$C$6,TabNote[],ROW()-5,FALSE)=0,"",VLOOKUP($C$5&amp;$C$6,TabNote[],ROW()-5,FALSE)),"")</f>
        <v/>
      </c>
      <c r="I32" s="141">
        <f t="shared" si="0"/>
        <v>0</v>
      </c>
      <c r="J32" s="141"/>
      <c r="K32" s="302"/>
      <c r="L32" s="302"/>
      <c r="M32" s="302"/>
      <c r="N32" s="302"/>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row>
    <row r="33" spans="1:87" s="52" customFormat="1" ht="19.149999999999999">
      <c r="A33" s="356"/>
      <c r="B33" s="90" t="s">
        <v>111</v>
      </c>
      <c r="C33" s="175"/>
      <c r="D33" s="154" t="str">
        <f t="shared" si="3"/>
        <v/>
      </c>
      <c r="E33" s="48"/>
      <c r="F33" s="141"/>
      <c r="G33" s="141">
        <f>VLOOKUP($C$5&amp;$C$6,TabVisible[],ROW()-5,FALSE)</f>
        <v>0</v>
      </c>
      <c r="H33" s="144" t="str">
        <f>IFERROR(IF(VLOOKUP($C$5&amp;$C$6,TabNote[],ROW()-5,FALSE)=0,"",VLOOKUP($C$5&amp;$C$6,TabNote[],ROW()-5,FALSE)),"")</f>
        <v/>
      </c>
      <c r="I33" s="141">
        <f t="shared" si="0"/>
        <v>0</v>
      </c>
      <c r="J33" s="141"/>
      <c r="K33" s="302"/>
      <c r="L33" s="302"/>
      <c r="M33" s="302"/>
      <c r="N33" s="302"/>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row>
    <row r="34" spans="1:87" s="52" customFormat="1" ht="19.149999999999999">
      <c r="A34" s="353" t="s">
        <v>112</v>
      </c>
      <c r="B34" s="96" t="s">
        <v>113</v>
      </c>
      <c r="C34" s="175"/>
      <c r="D34" s="154" t="str">
        <f t="shared" si="3"/>
        <v/>
      </c>
      <c r="E34" s="48"/>
      <c r="F34" s="141"/>
      <c r="G34" s="141">
        <f>VLOOKUP($C$5&amp;$C$6,TabVisible[],ROW()-5,FALSE)</f>
        <v>0</v>
      </c>
      <c r="H34" s="144" t="str">
        <f>IFERROR(IF(VLOOKUP($C$5&amp;$C$6,TabNote[],ROW()-5,FALSE)=0,"",VLOOKUP($C$5&amp;$C$6,TabNote[],ROW()-5,FALSE)),"")</f>
        <v/>
      </c>
      <c r="I34" s="141">
        <f t="shared" si="0"/>
        <v>0</v>
      </c>
      <c r="J34" s="141"/>
      <c r="K34" s="302"/>
      <c r="L34" s="302"/>
      <c r="M34" s="302"/>
      <c r="N34" s="302"/>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row>
    <row r="35" spans="1:87" s="52" customFormat="1" ht="19.149999999999999">
      <c r="A35" s="354"/>
      <c r="B35" s="96" t="s">
        <v>114</v>
      </c>
      <c r="C35" s="175"/>
      <c r="D35" s="154" t="str">
        <f t="shared" si="3"/>
        <v/>
      </c>
      <c r="E35" s="48"/>
      <c r="F35" s="141"/>
      <c r="G35" s="141">
        <f>VLOOKUP($C$5&amp;$C$6,TabVisible[],ROW()-5,FALSE)</f>
        <v>0</v>
      </c>
      <c r="H35" s="144" t="str">
        <f>IFERROR(IF(VLOOKUP($C$5&amp;$C$6,TabNote[],ROW()-5,FALSE)=0,"",VLOOKUP($C$5&amp;$C$6,TabNote[],ROW()-5,FALSE)),"")</f>
        <v/>
      </c>
      <c r="I35" s="141">
        <f t="shared" ref="I35:I38" si="5">G35</f>
        <v>0</v>
      </c>
      <c r="J35" s="141"/>
      <c r="K35" s="302"/>
      <c r="L35" s="302"/>
      <c r="M35" s="302"/>
      <c r="N35" s="302"/>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row>
    <row r="36" spans="1:87" s="52" customFormat="1" ht="19.149999999999999">
      <c r="A36" s="354"/>
      <c r="B36" s="97" t="s">
        <v>115</v>
      </c>
      <c r="C36" s="272" t="str">
        <f>IFERROR(VLOOKUP(C25,TabTitle[],2,FALSE),"")</f>
        <v/>
      </c>
      <c r="D36" s="155" t="str">
        <f t="shared" si="3"/>
        <v/>
      </c>
      <c r="E36" s="48"/>
      <c r="F36" s="141"/>
      <c r="G36" s="141">
        <f>VLOOKUP($C$5&amp;$C$6,TabVisible[],ROW()-5,FALSE)</f>
        <v>0</v>
      </c>
      <c r="H36" s="144" t="str">
        <f>IFERROR(IF(VLOOKUP($C$5&amp;$C$6,TabNote[],ROW()-5,FALSE)=0,"",VLOOKUP($C$5&amp;$C$6,TabNote[],ROW()-5,FALSE)),"")</f>
        <v/>
      </c>
      <c r="I36" s="141">
        <f t="shared" si="5"/>
        <v>0</v>
      </c>
      <c r="J36" s="141"/>
      <c r="K36" s="302"/>
      <c r="L36" s="302"/>
      <c r="M36" s="302"/>
      <c r="N36" s="302"/>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row>
    <row r="37" spans="1:87" s="52" customFormat="1" ht="19.149999999999999">
      <c r="A37" s="354"/>
      <c r="B37" s="97" t="s">
        <v>116</v>
      </c>
      <c r="C37" s="176"/>
      <c r="D37" s="155" t="str">
        <f t="shared" si="3"/>
        <v/>
      </c>
      <c r="E37" s="48"/>
      <c r="F37" s="141"/>
      <c r="G37" s="141">
        <f>VLOOKUP($C$5&amp;$C$6,TabVisible[],ROW()-5,FALSE)</f>
        <v>0</v>
      </c>
      <c r="H37" s="144" t="str">
        <f>IFERROR(IF(VLOOKUP($C$5&amp;$C$6,TabNote[],ROW()-5,FALSE)=0,"",VLOOKUP($C$5&amp;$C$6,TabNote[],ROW()-5,FALSE)),"")</f>
        <v/>
      </c>
      <c r="I37" s="141">
        <f t="shared" si="5"/>
        <v>0</v>
      </c>
      <c r="J37" s="141"/>
      <c r="K37" s="302"/>
      <c r="L37" s="302"/>
      <c r="M37" s="302"/>
      <c r="N37" s="302"/>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row>
    <row r="38" spans="1:87" s="52" customFormat="1" ht="19.899999999999999" thickBot="1">
      <c r="A38" s="357"/>
      <c r="B38" s="98" t="s">
        <v>117</v>
      </c>
      <c r="C38" s="178"/>
      <c r="D38" s="156" t="str">
        <f t="shared" si="3"/>
        <v/>
      </c>
      <c r="E38" s="48"/>
      <c r="F38" s="141"/>
      <c r="G38" s="141">
        <f>VLOOKUP($C$5&amp;$C$6,TabVisible[],ROW()-5,FALSE)</f>
        <v>0</v>
      </c>
      <c r="H38" s="144" t="str">
        <f>IFERROR(IF(VLOOKUP($C$5&amp;$C$6,TabNote[],ROW()-5,FALSE)=0,"",VLOOKUP($C$5&amp;$C$6,TabNote[],ROW()-5,FALSE)),"")</f>
        <v/>
      </c>
      <c r="I38" s="141">
        <f t="shared" si="5"/>
        <v>0</v>
      </c>
      <c r="J38" s="141"/>
      <c r="K38" s="302"/>
      <c r="L38" s="302"/>
      <c r="M38" s="302"/>
      <c r="N38" s="302"/>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row>
    <row r="39" spans="1:87" s="52" customFormat="1" ht="18.600000000000001" hidden="1">
      <c r="A39" s="100"/>
      <c r="B39" s="101"/>
      <c r="C39" s="102"/>
      <c r="D39" s="54"/>
      <c r="E39" s="48"/>
      <c r="F39" s="141"/>
      <c r="G39" s="141"/>
      <c r="H39" s="144"/>
      <c r="I39" s="141"/>
      <c r="J39" s="141"/>
      <c r="K39" s="302"/>
      <c r="L39" s="302"/>
      <c r="M39" s="302"/>
      <c r="N39" s="302"/>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c r="CC39" s="79"/>
      <c r="CD39" s="79"/>
      <c r="CE39" s="79"/>
      <c r="CF39" s="79"/>
      <c r="CG39" s="79"/>
      <c r="CH39" s="79"/>
      <c r="CI39" s="79"/>
    </row>
    <row r="40" spans="1:87" s="52" customFormat="1" ht="18.600000000000001" hidden="1">
      <c r="A40" s="100"/>
      <c r="B40" s="101"/>
      <c r="C40" s="102"/>
      <c r="D40" s="54"/>
      <c r="E40" s="48"/>
      <c r="F40" s="141"/>
      <c r="G40" s="141"/>
      <c r="H40" s="144"/>
      <c r="I40" s="141"/>
      <c r="J40" s="141"/>
      <c r="K40" s="302"/>
      <c r="L40" s="302"/>
      <c r="M40" s="302"/>
      <c r="N40" s="302"/>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c r="CH40" s="79"/>
      <c r="CI40" s="79"/>
    </row>
    <row r="41" spans="1:87" s="52" customFormat="1" ht="18.600000000000001" hidden="1">
      <c r="A41" s="100"/>
      <c r="B41" s="101"/>
      <c r="C41" s="102"/>
      <c r="D41" s="54"/>
      <c r="E41" s="48"/>
      <c r="F41" s="141"/>
      <c r="G41" s="141"/>
      <c r="H41" s="144"/>
      <c r="I41" s="141"/>
      <c r="J41" s="141"/>
      <c r="K41" s="302"/>
      <c r="L41" s="302"/>
      <c r="M41" s="302"/>
      <c r="N41" s="302"/>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row>
    <row r="42" spans="1:87" s="52" customFormat="1" ht="18.600000000000001" hidden="1">
      <c r="A42" s="100"/>
      <c r="B42" s="101"/>
      <c r="C42" s="102"/>
      <c r="D42" s="54"/>
      <c r="E42" s="48"/>
      <c r="F42" s="141"/>
      <c r="G42" s="141"/>
      <c r="H42" s="144"/>
      <c r="I42" s="141"/>
      <c r="J42" s="141"/>
      <c r="K42" s="302"/>
      <c r="L42" s="302"/>
      <c r="M42" s="302"/>
      <c r="N42" s="302"/>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79"/>
      <c r="CE42" s="79"/>
      <c r="CF42" s="79"/>
      <c r="CG42" s="79"/>
      <c r="CH42" s="79"/>
      <c r="CI42" s="79"/>
    </row>
    <row r="43" spans="1:87" s="52" customFormat="1" ht="18.600000000000001" hidden="1">
      <c r="A43" s="100"/>
      <c r="B43" s="101"/>
      <c r="C43" s="102"/>
      <c r="D43" s="54"/>
      <c r="E43" s="48"/>
      <c r="F43" s="141"/>
      <c r="G43" s="141"/>
      <c r="H43" s="144"/>
      <c r="I43" s="141"/>
      <c r="J43" s="141"/>
      <c r="K43" s="302"/>
      <c r="L43" s="302"/>
      <c r="M43" s="302"/>
      <c r="N43" s="302"/>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c r="CD43" s="79"/>
      <c r="CE43" s="79"/>
      <c r="CF43" s="79"/>
      <c r="CG43" s="79"/>
      <c r="CH43" s="79"/>
      <c r="CI43" s="79"/>
    </row>
    <row r="44" spans="1:87" s="52" customFormat="1" ht="18.600000000000001" hidden="1">
      <c r="A44" s="100"/>
      <c r="B44" s="101"/>
      <c r="C44" s="102"/>
      <c r="D44" s="54"/>
      <c r="E44" s="48"/>
      <c r="F44" s="141"/>
      <c r="G44" s="141"/>
      <c r="H44" s="144"/>
      <c r="I44" s="141"/>
      <c r="J44" s="141"/>
      <c r="K44" s="302"/>
      <c r="L44" s="302"/>
      <c r="M44" s="302"/>
      <c r="N44" s="302"/>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c r="CC44" s="79"/>
      <c r="CD44" s="79"/>
      <c r="CE44" s="79"/>
      <c r="CF44" s="79"/>
      <c r="CG44" s="79"/>
      <c r="CH44" s="79"/>
      <c r="CI44" s="79"/>
    </row>
    <row r="45" spans="1:87" s="52" customFormat="1" ht="18.600000000000001" hidden="1">
      <c r="A45" s="100"/>
      <c r="B45" s="101"/>
      <c r="C45" s="102"/>
      <c r="D45" s="54"/>
      <c r="E45" s="48"/>
      <c r="F45" s="141"/>
      <c r="G45" s="141"/>
      <c r="H45" s="144"/>
      <c r="I45" s="141"/>
      <c r="J45" s="141"/>
      <c r="K45" s="302"/>
      <c r="L45" s="302"/>
      <c r="M45" s="302"/>
      <c r="N45" s="302"/>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row>
    <row r="46" spans="1:87" s="52" customFormat="1" ht="18.600000000000001" hidden="1">
      <c r="A46" s="100"/>
      <c r="B46" s="101"/>
      <c r="C46" s="102"/>
      <c r="D46" s="54"/>
      <c r="E46" s="48"/>
      <c r="F46" s="141"/>
      <c r="G46" s="141"/>
      <c r="H46" s="144"/>
      <c r="I46" s="141"/>
      <c r="J46" s="141"/>
      <c r="K46" s="302"/>
      <c r="L46" s="302"/>
      <c r="M46" s="302"/>
      <c r="N46" s="302"/>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row>
    <row r="47" spans="1:87" s="52" customFormat="1" ht="18.600000000000001" hidden="1">
      <c r="A47" s="100"/>
      <c r="B47" s="101"/>
      <c r="C47" s="102"/>
      <c r="D47" s="54"/>
      <c r="E47" s="48"/>
      <c r="F47" s="141"/>
      <c r="G47" s="141"/>
      <c r="H47" s="144"/>
      <c r="I47" s="141"/>
      <c r="J47" s="141"/>
      <c r="K47" s="302"/>
      <c r="L47" s="302"/>
      <c r="M47" s="302"/>
      <c r="N47" s="302"/>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row>
    <row r="48" spans="1:87" s="52" customFormat="1" ht="18.600000000000001" hidden="1">
      <c r="A48" s="100"/>
      <c r="B48" s="101"/>
      <c r="C48" s="102"/>
      <c r="D48" s="54"/>
      <c r="E48" s="48"/>
      <c r="F48" s="141"/>
      <c r="G48" s="141"/>
      <c r="H48" s="144"/>
      <c r="I48" s="141"/>
      <c r="J48" s="141"/>
      <c r="K48" s="302"/>
      <c r="L48" s="302"/>
      <c r="M48" s="302"/>
      <c r="N48" s="302"/>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row>
    <row r="49" spans="1:87" s="52" customFormat="1" ht="18.600000000000001" hidden="1">
      <c r="A49" s="100"/>
      <c r="B49" s="101"/>
      <c r="C49" s="102"/>
      <c r="D49" s="54"/>
      <c r="E49" s="48"/>
      <c r="F49" s="141"/>
      <c r="G49" s="141"/>
      <c r="H49" s="144"/>
      <c r="I49" s="141"/>
      <c r="J49" s="141"/>
      <c r="K49" s="302"/>
      <c r="L49" s="302"/>
      <c r="M49" s="302"/>
      <c r="N49" s="302"/>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c r="CC49" s="79"/>
      <c r="CD49" s="79"/>
      <c r="CE49" s="79"/>
      <c r="CF49" s="79"/>
      <c r="CG49" s="79"/>
      <c r="CH49" s="79"/>
      <c r="CI49" s="79"/>
    </row>
    <row r="50" spans="1:87" s="68" customFormat="1" thickBot="1">
      <c r="A50" s="83"/>
      <c r="B50" s="84"/>
      <c r="C50" s="170"/>
      <c r="D50" s="143"/>
      <c r="E50" s="48"/>
      <c r="F50" s="141"/>
      <c r="G50" s="141">
        <f>VLOOKUP($C$5&amp;$C$6,TabVisible[],ROW()-5,FALSE)</f>
        <v>0</v>
      </c>
      <c r="H50" s="141"/>
      <c r="I50" s="141">
        <f t="shared" ref="I50:I53" si="6">G50</f>
        <v>0</v>
      </c>
      <c r="J50" s="141"/>
      <c r="K50" s="302"/>
      <c r="L50" s="302"/>
      <c r="M50" s="302"/>
      <c r="N50" s="302"/>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row>
    <row r="51" spans="1:87" ht="18.600000000000001" thickBot="1">
      <c r="A51" s="103" t="s">
        <v>38</v>
      </c>
      <c r="B51" s="104"/>
      <c r="C51" s="105"/>
      <c r="D51" s="171" t="s">
        <v>118</v>
      </c>
      <c r="E51" s="48"/>
      <c r="G51" s="141">
        <f>VLOOKUP($C$5&amp;$C$6,TabVisible[],ROW()-5,FALSE)</f>
        <v>0</v>
      </c>
      <c r="I51" s="141">
        <f t="shared" si="6"/>
        <v>0</v>
      </c>
      <c r="K51" s="302"/>
      <c r="L51" s="302"/>
      <c r="M51" s="302"/>
      <c r="N51" s="302"/>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row>
    <row r="52" spans="1:87" s="68" customFormat="1" ht="17.45">
      <c r="A52" s="317" t="s">
        <v>39</v>
      </c>
      <c r="B52" s="318"/>
      <c r="C52" s="278"/>
      <c r="D52" s="174" t="s">
        <v>119</v>
      </c>
      <c r="E52" s="48"/>
      <c r="F52" s="141" t="b">
        <f>IF(C52="",TRUE,FALSE)</f>
        <v>1</v>
      </c>
      <c r="G52" s="141">
        <f>VLOOKUP($C$5&amp;$C$6,TabVisible[],ROW()-5,FALSE)</f>
        <v>0</v>
      </c>
      <c r="H52" s="141"/>
      <c r="I52" s="141">
        <f t="shared" si="6"/>
        <v>0</v>
      </c>
      <c r="J52" s="141"/>
      <c r="K52" s="302"/>
      <c r="L52" s="302"/>
      <c r="M52" s="302"/>
      <c r="N52" s="302"/>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row>
    <row r="53" spans="1:87" s="68" customFormat="1" ht="17.45">
      <c r="A53" s="319"/>
      <c r="B53" s="107" t="s">
        <v>40</v>
      </c>
      <c r="C53" s="288" t="s">
        <v>120</v>
      </c>
      <c r="D53" s="55" t="s">
        <v>121</v>
      </c>
      <c r="E53" s="48"/>
      <c r="F53" s="141"/>
      <c r="G53" s="141">
        <f>VLOOKUP($C$5&amp;$C$6,TabVisible[],ROW()-5,FALSE)</f>
        <v>0</v>
      </c>
      <c r="H53" s="141"/>
      <c r="I53" s="141">
        <f t="shared" si="6"/>
        <v>0</v>
      </c>
      <c r="J53" s="141"/>
      <c r="K53" s="302"/>
      <c r="L53" s="302"/>
      <c r="M53" s="302"/>
      <c r="N53" s="302"/>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c r="CC53" s="79"/>
      <c r="CD53" s="79"/>
      <c r="CE53" s="79"/>
      <c r="CF53" s="79"/>
      <c r="CG53" s="79"/>
      <c r="CH53" s="79"/>
      <c r="CI53" s="79"/>
    </row>
    <row r="54" spans="1:87" s="68" customFormat="1" ht="174.6" thickBot="1">
      <c r="A54" s="320"/>
      <c r="B54" s="108" t="s">
        <v>41</v>
      </c>
      <c r="C54" s="310" t="s">
        <v>122</v>
      </c>
      <c r="D54" s="56" t="s">
        <v>123</v>
      </c>
      <c r="E54" s="48"/>
      <c r="F54" s="141"/>
      <c r="G54" s="141">
        <f>VLOOKUP($C$5&amp;$C$6,TabVisible[],ROW()-5,FALSE)</f>
        <v>0</v>
      </c>
      <c r="H54" s="141"/>
      <c r="I54" s="141">
        <f>G54</f>
        <v>0</v>
      </c>
      <c r="J54" s="141"/>
      <c r="K54" s="302"/>
      <c r="L54" s="302"/>
      <c r="M54" s="302"/>
      <c r="N54" s="302"/>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79"/>
      <c r="CE54" s="79"/>
      <c r="CF54" s="79"/>
      <c r="CG54" s="79"/>
      <c r="CH54" s="79"/>
      <c r="CI54" s="79"/>
    </row>
    <row r="55" spans="1:87" s="68" customFormat="1" ht="17.45" hidden="1">
      <c r="A55" s="110"/>
      <c r="B55" s="100"/>
      <c r="C55" s="111"/>
      <c r="D55" s="57"/>
      <c r="E55" s="48"/>
      <c r="F55" s="141"/>
      <c r="G55" s="141"/>
      <c r="H55" s="141"/>
      <c r="I55" s="141"/>
      <c r="J55" s="141"/>
      <c r="K55" s="302"/>
      <c r="L55" s="302"/>
      <c r="M55" s="302"/>
      <c r="N55" s="302"/>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c r="CD55" s="79"/>
      <c r="CE55" s="79"/>
      <c r="CF55" s="79"/>
      <c r="CG55" s="79"/>
      <c r="CH55" s="79"/>
      <c r="CI55" s="79"/>
    </row>
    <row r="56" spans="1:87" s="68" customFormat="1" ht="17.45" hidden="1">
      <c r="A56" s="110"/>
      <c r="B56" s="100"/>
      <c r="C56" s="111"/>
      <c r="D56" s="57"/>
      <c r="E56" s="48"/>
      <c r="F56" s="141"/>
      <c r="G56" s="141"/>
      <c r="H56" s="141"/>
      <c r="I56" s="141"/>
      <c r="J56" s="141"/>
      <c r="K56" s="302"/>
      <c r="L56" s="302"/>
      <c r="M56" s="302"/>
      <c r="N56" s="302"/>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c r="CC56" s="79"/>
      <c r="CD56" s="79"/>
      <c r="CE56" s="79"/>
      <c r="CF56" s="79"/>
      <c r="CG56" s="79"/>
      <c r="CH56" s="79"/>
      <c r="CI56" s="79"/>
    </row>
    <row r="57" spans="1:87" s="68" customFormat="1" ht="17.45" hidden="1">
      <c r="A57" s="110"/>
      <c r="B57" s="100"/>
      <c r="C57" s="111"/>
      <c r="D57" s="57"/>
      <c r="E57" s="48"/>
      <c r="F57" s="141"/>
      <c r="G57" s="141"/>
      <c r="H57" s="141"/>
      <c r="I57" s="141"/>
      <c r="J57" s="141"/>
      <c r="K57" s="302"/>
      <c r="L57" s="302"/>
      <c r="M57" s="302"/>
      <c r="N57" s="302"/>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c r="CC57" s="79"/>
      <c r="CD57" s="79"/>
      <c r="CE57" s="79"/>
      <c r="CF57" s="79"/>
      <c r="CG57" s="79"/>
      <c r="CH57" s="79"/>
      <c r="CI57" s="79"/>
    </row>
    <row r="58" spans="1:87" s="68" customFormat="1" ht="17.45" hidden="1">
      <c r="A58" s="110"/>
      <c r="B58" s="100"/>
      <c r="C58" s="111"/>
      <c r="D58" s="57"/>
      <c r="E58" s="48"/>
      <c r="F58" s="141"/>
      <c r="G58" s="141"/>
      <c r="H58" s="141"/>
      <c r="I58" s="141"/>
      <c r="J58" s="141"/>
      <c r="K58" s="302"/>
      <c r="L58" s="302"/>
      <c r="M58" s="302"/>
      <c r="N58" s="302"/>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row>
    <row r="59" spans="1:87" s="68" customFormat="1" ht="17.45" hidden="1">
      <c r="A59" s="110"/>
      <c r="B59" s="100"/>
      <c r="C59" s="111"/>
      <c r="D59" s="57"/>
      <c r="E59" s="48"/>
      <c r="F59" s="141"/>
      <c r="G59" s="141"/>
      <c r="H59" s="141"/>
      <c r="I59" s="141"/>
      <c r="J59" s="141"/>
      <c r="K59" s="302"/>
      <c r="L59" s="302"/>
      <c r="M59" s="302"/>
      <c r="N59" s="302"/>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row>
    <row r="60" spans="1:87" ht="18.600000000000001" thickBot="1">
      <c r="G60" s="141">
        <f>VLOOKUP($C$5&amp;$C$6,TabVisible[],ROW()-5,FALSE)</f>
        <v>0</v>
      </c>
      <c r="I60" s="141">
        <f t="shared" si="0"/>
        <v>0</v>
      </c>
      <c r="K60" s="302"/>
      <c r="L60" s="302"/>
      <c r="M60" s="302"/>
      <c r="N60" s="302"/>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79"/>
      <c r="CF60" s="79"/>
      <c r="CG60" s="79"/>
      <c r="CH60" s="79"/>
      <c r="CI60" s="79"/>
    </row>
    <row r="61" spans="1:87" ht="18.600000000000001" thickBot="1">
      <c r="A61" s="114" t="s">
        <v>43</v>
      </c>
      <c r="B61" s="115"/>
      <c r="C61" s="279"/>
      <c r="D61" s="173" t="s">
        <v>124</v>
      </c>
      <c r="E61" s="48"/>
      <c r="F61" s="141" t="b">
        <f>IF(C61="",TRUE,FALSE)</f>
        <v>1</v>
      </c>
      <c r="G61" s="141">
        <f>VLOOKUP($C$5&amp;$C$6,TabVisible[],ROW()-5,FALSE)</f>
        <v>0</v>
      </c>
      <c r="I61" s="141">
        <f>G61</f>
        <v>0</v>
      </c>
      <c r="K61" s="302"/>
      <c r="L61" s="302"/>
      <c r="M61" s="302"/>
      <c r="N61" s="302"/>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c r="CC61" s="79"/>
      <c r="CD61" s="79"/>
      <c r="CE61" s="79"/>
      <c r="CF61" s="79"/>
      <c r="CG61" s="79"/>
      <c r="CH61" s="79"/>
      <c r="CI61" s="79"/>
    </row>
    <row r="62" spans="1:87" ht="18.600000000000001" thickBot="1">
      <c r="A62" s="51"/>
      <c r="B62" s="48"/>
      <c r="C62" s="48"/>
      <c r="D62" s="48"/>
      <c r="E62" s="48"/>
      <c r="G62" s="141">
        <f>VLOOKUP($C$5&amp;$C$6,TabVisible[],ROW()-5,FALSE)</f>
        <v>0</v>
      </c>
      <c r="I62" s="141">
        <f t="shared" si="0"/>
        <v>0</v>
      </c>
      <c r="K62" s="302"/>
      <c r="L62" s="302"/>
      <c r="M62" s="302"/>
      <c r="N62" s="302"/>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row>
    <row r="63" spans="1:87" s="73" customFormat="1" ht="17.45">
      <c r="A63" s="116" t="s">
        <v>125</v>
      </c>
      <c r="B63" s="117"/>
      <c r="C63" s="117"/>
      <c r="D63" s="172"/>
      <c r="E63" s="51"/>
      <c r="F63" s="143"/>
      <c r="G63" s="141">
        <f>VLOOKUP($C$5&amp;$C$6,TabVisible[],ROW()-5,FALSE)</f>
        <v>0</v>
      </c>
      <c r="H63" s="141" t="b">
        <f>($C$61&lt;&gt;' LANSCOPE 申請書制御'!$E$2)</f>
        <v>1</v>
      </c>
      <c r="I63" s="141">
        <f>G63</f>
        <v>0</v>
      </c>
      <c r="J63" s="143"/>
      <c r="K63" s="302"/>
      <c r="L63" s="302"/>
      <c r="M63" s="302"/>
      <c r="N63" s="302"/>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9"/>
      <c r="BY63" s="79"/>
      <c r="BZ63" s="79"/>
      <c r="CA63" s="79"/>
      <c r="CB63" s="79"/>
      <c r="CC63" s="79"/>
      <c r="CD63" s="79"/>
      <c r="CE63" s="79"/>
      <c r="CF63" s="79"/>
      <c r="CG63" s="79"/>
      <c r="CH63" s="79"/>
      <c r="CI63" s="79"/>
    </row>
    <row r="64" spans="1:87" s="92" customFormat="1">
      <c r="A64" s="327" t="s">
        <v>98</v>
      </c>
      <c r="B64" s="326"/>
      <c r="C64" s="273"/>
      <c r="D64" s="59"/>
      <c r="E64" s="48"/>
      <c r="F64" s="141"/>
      <c r="G64" s="141">
        <f>VLOOKUP($C$5&amp;$C$6,TabVisible[],ROW()-5,FALSE)</f>
        <v>0</v>
      </c>
      <c r="H64" s="141" t="b">
        <f>($C$61&lt;&gt;' LANSCOPE 申請書制御'!$E$2)</f>
        <v>1</v>
      </c>
      <c r="I64" s="146" t="b">
        <f>(AND(G64,H64))</f>
        <v>0</v>
      </c>
      <c r="J64" s="141" t="str">
        <f>IFERROR(IF($C$61=' LANSCOPE 申請書制御'!$E$3, IF(VLOOKUP($C$5&amp;$C$6, TabNote[], ROW()-5, FALSE)=0, "", VLOOKUP($C$5&amp;$C$6, TabNote[], ROW()-5, FALSE)), ""), "")</f>
        <v/>
      </c>
      <c r="K64" s="302"/>
      <c r="L64" s="302"/>
      <c r="M64" s="302"/>
      <c r="N64" s="302"/>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c r="CC64" s="79"/>
      <c r="CD64" s="79"/>
      <c r="CE64" s="79"/>
      <c r="CF64" s="79"/>
      <c r="CG64" s="79"/>
      <c r="CH64" s="79"/>
      <c r="CI64" s="79"/>
    </row>
    <row r="65" spans="1:87" s="92" customFormat="1">
      <c r="A65" s="315" t="s">
        <v>126</v>
      </c>
      <c r="B65" s="118" t="s">
        <v>101</v>
      </c>
      <c r="C65" s="273"/>
      <c r="D65" s="59"/>
      <c r="E65" s="48"/>
      <c r="F65" s="141"/>
      <c r="G65" s="141">
        <f>VLOOKUP($C$5&amp;$C$6,TabVisible[],ROW()-5,FALSE)</f>
        <v>0</v>
      </c>
      <c r="H65" s="141" t="b">
        <f>($C$61&lt;&gt;' LANSCOPE 申請書制御'!$E$2)</f>
        <v>1</v>
      </c>
      <c r="I65" s="146" t="b">
        <f t="shared" ref="I65:I108" si="7">(AND(G65,H65))</f>
        <v>0</v>
      </c>
      <c r="J65" s="141" t="str">
        <f>IFERROR(IF($C$61=' LANSCOPE 申請書制御'!$E$3, IF(VLOOKUP($C$5&amp;$C$6, TabNote[], ROW()-5, FALSE)=0, "", VLOOKUP($C$5&amp;$C$6, TabNote[], ROW()-5, FALSE)), ""), "")</f>
        <v/>
      </c>
      <c r="K65" s="302"/>
      <c r="L65" s="302"/>
      <c r="M65" s="302"/>
      <c r="N65" s="302"/>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c r="CA65" s="79"/>
      <c r="CB65" s="79"/>
      <c r="CC65" s="79"/>
      <c r="CD65" s="79"/>
      <c r="CE65" s="79"/>
      <c r="CF65" s="79"/>
      <c r="CG65" s="79"/>
      <c r="CH65" s="79"/>
      <c r="CI65" s="79"/>
    </row>
    <row r="66" spans="1:87" s="92" customFormat="1">
      <c r="A66" s="315"/>
      <c r="B66" s="119" t="s">
        <v>103</v>
      </c>
      <c r="C66" s="273"/>
      <c r="D66" s="59"/>
      <c r="E66" s="48"/>
      <c r="F66" s="141"/>
      <c r="G66" s="141">
        <f>VLOOKUP($C$5&amp;$C$6,TabVisible[],ROW()-5,FALSE)</f>
        <v>0</v>
      </c>
      <c r="H66" s="141" t="b">
        <f>($C$61&lt;&gt;' LANSCOPE 申請書制御'!$E$2)</f>
        <v>1</v>
      </c>
      <c r="I66" s="146" t="b">
        <f t="shared" si="7"/>
        <v>0</v>
      </c>
      <c r="J66" s="141" t="str">
        <f>IFERROR(IF($C$61=' LANSCOPE 申請書制御'!$E$3, IF(VLOOKUP($C$5&amp;$C$6, TabNote[], ROW()-5, FALSE)=0, "", VLOOKUP($C$5&amp;$C$6, TabNote[], ROW()-5, FALSE)), ""), "")</f>
        <v/>
      </c>
      <c r="K66" s="302"/>
      <c r="L66" s="302"/>
      <c r="M66" s="302"/>
      <c r="N66" s="302"/>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79"/>
      <c r="CC66" s="79"/>
      <c r="CD66" s="79"/>
      <c r="CE66" s="79"/>
      <c r="CF66" s="79"/>
      <c r="CG66" s="79"/>
      <c r="CH66" s="79"/>
      <c r="CI66" s="79"/>
    </row>
    <row r="67" spans="1:87" s="92" customFormat="1">
      <c r="A67" s="315"/>
      <c r="B67" s="119" t="s">
        <v>104</v>
      </c>
      <c r="C67" s="273"/>
      <c r="D67" s="59"/>
      <c r="E67" s="48"/>
      <c r="F67" s="141"/>
      <c r="G67" s="141">
        <f>VLOOKUP($C$5&amp;$C$6,TabVisible[],ROW()-5,FALSE)</f>
        <v>0</v>
      </c>
      <c r="H67" s="141" t="b">
        <f>($C$61&lt;&gt;' LANSCOPE 申請書制御'!$E$2)</f>
        <v>1</v>
      </c>
      <c r="I67" s="146" t="b">
        <f t="shared" si="7"/>
        <v>0</v>
      </c>
      <c r="J67" s="141" t="str">
        <f>IFERROR(IF($C$61=' LANSCOPE 申請書制御'!$E$3, IF(VLOOKUP($C$5&amp;$C$6, TabNote[], ROW()-5, FALSE)=0, "", VLOOKUP($C$5&amp;$C$6, TabNote[], ROW()-5, FALSE)), ""), "")</f>
        <v/>
      </c>
      <c r="K67" s="302"/>
      <c r="L67" s="302"/>
      <c r="M67" s="302"/>
      <c r="N67" s="302"/>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79"/>
      <c r="BW67" s="79"/>
      <c r="BX67" s="79"/>
      <c r="BY67" s="79"/>
      <c r="BZ67" s="79"/>
      <c r="CA67" s="79"/>
      <c r="CB67" s="79"/>
      <c r="CC67" s="79"/>
      <c r="CD67" s="79"/>
      <c r="CE67" s="79"/>
      <c r="CF67" s="79"/>
      <c r="CG67" s="79"/>
      <c r="CH67" s="79"/>
      <c r="CI67" s="79"/>
    </row>
    <row r="68" spans="1:87" s="92" customFormat="1" hidden="1">
      <c r="A68" s="315"/>
      <c r="B68" s="119" t="s">
        <v>127</v>
      </c>
      <c r="C68" s="273"/>
      <c r="D68" s="59"/>
      <c r="E68" s="48"/>
      <c r="F68" s="141"/>
      <c r="G68" s="141">
        <f>VLOOKUP($C$5&amp;$C$6,TabVisible[],ROW()-5,FALSE)</f>
        <v>0</v>
      </c>
      <c r="H68" s="141" t="b">
        <f>($C$61&lt;&gt;' LANSCOPE 申請書制御'!$E$2)</f>
        <v>1</v>
      </c>
      <c r="I68" s="146" t="b">
        <f t="shared" ref="I68:I71" si="8">(AND(G68,H68))</f>
        <v>0</v>
      </c>
      <c r="J68" s="141" t="str">
        <f>IFERROR(IF($C$61=' LANSCOPE 申請書制御'!$E$3, IF(VLOOKUP($C$5&amp;$C$6, TabNote[], ROW()-5, FALSE)=0, "", VLOOKUP($C$5&amp;$C$6, TabNote[], ROW()-5, FALSE)), ""), "")</f>
        <v/>
      </c>
      <c r="K68" s="302"/>
      <c r="L68" s="302"/>
      <c r="M68" s="302"/>
      <c r="N68" s="302"/>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79"/>
      <c r="CH68" s="79"/>
      <c r="CI68" s="79"/>
    </row>
    <row r="69" spans="1:87" s="92" customFormat="1" hidden="1">
      <c r="A69" s="315"/>
      <c r="B69" s="119" t="s">
        <v>128</v>
      </c>
      <c r="C69" s="273"/>
      <c r="D69" s="59"/>
      <c r="E69" s="48"/>
      <c r="F69" s="141"/>
      <c r="G69" s="141">
        <f>VLOOKUP($C$5&amp;$C$6,TabVisible[],ROW()-5,FALSE)</f>
        <v>0</v>
      </c>
      <c r="H69" s="141" t="b">
        <f>($C$61&lt;&gt;' LANSCOPE 申請書制御'!$E$2)</f>
        <v>1</v>
      </c>
      <c r="I69" s="146" t="b">
        <f t="shared" si="8"/>
        <v>0</v>
      </c>
      <c r="J69" s="141" t="str">
        <f>IFERROR(IF($C$61=' LANSCOPE 申請書制御'!$E$3, IF(VLOOKUP($C$5&amp;$C$6, TabNote[], ROW()-5, FALSE)=0, "", VLOOKUP($C$5&amp;$C$6, TabNote[], ROW()-5, FALSE)), ""), "")</f>
        <v/>
      </c>
      <c r="K69" s="302"/>
      <c r="L69" s="302"/>
      <c r="M69" s="302"/>
      <c r="N69" s="302"/>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row>
    <row r="70" spans="1:87" s="92" customFormat="1" ht="120" customHeight="1">
      <c r="A70" s="315"/>
      <c r="B70" s="120" t="s">
        <v>105</v>
      </c>
      <c r="C70" s="273"/>
      <c r="D70" s="304" t="str">
        <f>J70</f>
        <v/>
      </c>
      <c r="E70" s="48"/>
      <c r="F70" s="141"/>
      <c r="G70" s="141">
        <f>VLOOKUP($C$5&amp;$C$6,TabVisible[],ROW()-5,FALSE)</f>
        <v>0</v>
      </c>
      <c r="H70" s="141" t="b">
        <f>($C$61&lt;&gt;' LANSCOPE 申請書制御'!$E$2)</f>
        <v>1</v>
      </c>
      <c r="I70" s="146" t="b">
        <f t="shared" si="8"/>
        <v>0</v>
      </c>
      <c r="J70" s="141" t="str">
        <f>IFERROR(IF($C$61=' LANSCOPE 申請書制御'!$E$3, IF(VLOOKUP($C$5&amp;$C$6, TabNote[], ROW()-5, FALSE)=0, "", VLOOKUP($C$5&amp;$C$6, TabNote[], ROW()-5, FALSE)), ""), "")</f>
        <v/>
      </c>
      <c r="K70" s="302"/>
      <c r="L70" s="302"/>
      <c r="M70" s="302"/>
      <c r="N70" s="302"/>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79"/>
      <c r="CH70" s="79"/>
      <c r="CI70" s="79"/>
    </row>
    <row r="71" spans="1:87" s="92" customFormat="1">
      <c r="A71" s="315"/>
      <c r="B71" s="118" t="s">
        <v>106</v>
      </c>
      <c r="C71" s="273"/>
      <c r="D71" s="60"/>
      <c r="E71" s="48"/>
      <c r="F71" s="141"/>
      <c r="G71" s="141">
        <f>VLOOKUP($C$5&amp;$C$6,TabVisible[],ROW()-5,FALSE)</f>
        <v>0</v>
      </c>
      <c r="H71" s="141" t="b">
        <f>($C$61&lt;&gt;' LANSCOPE 申請書制御'!$E$2)</f>
        <v>1</v>
      </c>
      <c r="I71" s="146" t="b">
        <f t="shared" si="8"/>
        <v>0</v>
      </c>
      <c r="J71" s="141" t="str">
        <f>IFERROR(IF($C$61=' LANSCOPE 申請書制御'!$E$3, IF(VLOOKUP($C$5&amp;$C$6, TabNote[], ROW()-5, FALSE)=0, "", VLOOKUP($C$5&amp;$C$6, TabNote[], ROW()-5, FALSE)), ""), "")</f>
        <v/>
      </c>
      <c r="K71" s="302"/>
      <c r="L71" s="302"/>
      <c r="M71" s="302"/>
      <c r="N71" s="302"/>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c r="CC71" s="79"/>
      <c r="CD71" s="79"/>
      <c r="CE71" s="79"/>
      <c r="CF71" s="79"/>
      <c r="CG71" s="79"/>
      <c r="CH71" s="79"/>
      <c r="CI71" s="79"/>
    </row>
    <row r="72" spans="1:87" s="92" customFormat="1">
      <c r="A72" s="315" t="s">
        <v>107</v>
      </c>
      <c r="B72" s="119" t="s">
        <v>108</v>
      </c>
      <c r="C72" s="273"/>
      <c r="D72" s="59"/>
      <c r="E72" s="48"/>
      <c r="F72" s="141"/>
      <c r="G72" s="141">
        <f>VLOOKUP($C$5&amp;$C$6,TabVisible[],ROW()-5,FALSE)</f>
        <v>0</v>
      </c>
      <c r="H72" s="141" t="b">
        <f>($C$61&lt;&gt;' LANSCOPE 申請書制御'!$E$2)</f>
        <v>1</v>
      </c>
      <c r="I72" s="146" t="b">
        <f t="shared" si="7"/>
        <v>0</v>
      </c>
      <c r="J72" s="141" t="str">
        <f>IFERROR(IF($C$61=' LANSCOPE 申請書制御'!$E$3, IF(VLOOKUP($C$5&amp;$C$6, TabNote[], ROW()-5, FALSE)=0, "", VLOOKUP($C$5&amp;$C$6, TabNote[], ROW()-5, FALSE)), ""), "")</f>
        <v/>
      </c>
      <c r="K72" s="302"/>
      <c r="L72" s="302"/>
      <c r="M72" s="302"/>
      <c r="N72" s="302"/>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79"/>
      <c r="CH72" s="79"/>
      <c r="CI72" s="79"/>
    </row>
    <row r="73" spans="1:87" s="92" customFormat="1">
      <c r="A73" s="315"/>
      <c r="B73" s="119" t="s">
        <v>109</v>
      </c>
      <c r="C73" s="273"/>
      <c r="D73" s="61"/>
      <c r="E73" s="48"/>
      <c r="F73" s="141"/>
      <c r="G73" s="141">
        <f>VLOOKUP($C$5&amp;$C$6,TabVisible[],ROW()-5,FALSE)</f>
        <v>0</v>
      </c>
      <c r="H73" s="141" t="b">
        <f>($C$61&lt;&gt;' LANSCOPE 申請書制御'!$E$2)</f>
        <v>1</v>
      </c>
      <c r="I73" s="146" t="b">
        <f t="shared" si="7"/>
        <v>0</v>
      </c>
      <c r="J73" s="141" t="str">
        <f>IFERROR(IF($C$61=' LANSCOPE 申請書制御'!$E$3, IF(VLOOKUP($C$5&amp;$C$6, TabNote[], ROW()-5, FALSE)=0, "", VLOOKUP($C$5&amp;$C$6, TabNote[], ROW()-5, FALSE)), ""), "")</f>
        <v/>
      </c>
      <c r="K73" s="302"/>
      <c r="L73" s="302"/>
      <c r="M73" s="302"/>
      <c r="N73" s="302"/>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79"/>
      <c r="CH73" s="79"/>
      <c r="CI73" s="79"/>
    </row>
    <row r="74" spans="1:87" s="92" customFormat="1">
      <c r="A74" s="315"/>
      <c r="B74" s="119" t="s">
        <v>110</v>
      </c>
      <c r="C74" s="273"/>
      <c r="D74" s="60"/>
      <c r="E74" s="48"/>
      <c r="F74" s="141"/>
      <c r="G74" s="141">
        <f>VLOOKUP($C$5&amp;$C$6,TabVisible[],ROW()-5,FALSE)</f>
        <v>0</v>
      </c>
      <c r="H74" s="141" t="b">
        <f>($C$61&lt;&gt;' LANSCOPE 申請書制御'!$E$2)</f>
        <v>1</v>
      </c>
      <c r="I74" s="146" t="b">
        <f t="shared" si="7"/>
        <v>0</v>
      </c>
      <c r="J74" s="141" t="str">
        <f>IFERROR(IF($C$61=' LANSCOPE 申請書制御'!$E$3, IF(VLOOKUP($C$5&amp;$C$6, TabNote[], ROW()-5, FALSE)=0, "", VLOOKUP($C$5&amp;$C$6, TabNote[], ROW()-5, FALSE)), ""), "")</f>
        <v/>
      </c>
      <c r="K74" s="302"/>
      <c r="L74" s="302"/>
      <c r="M74" s="302"/>
      <c r="N74" s="302"/>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79"/>
      <c r="CH74" s="79"/>
      <c r="CI74" s="79"/>
    </row>
    <row r="75" spans="1:87" s="92" customFormat="1" ht="18.600000000000001" thickBot="1">
      <c r="A75" s="316"/>
      <c r="B75" s="121" t="s">
        <v>111</v>
      </c>
      <c r="C75" s="274"/>
      <c r="D75" s="62"/>
      <c r="E75" s="48"/>
      <c r="F75" s="141"/>
      <c r="G75" s="141">
        <f>VLOOKUP($C$5&amp;$C$6,TabVisible[],ROW()-5,FALSE)</f>
        <v>0</v>
      </c>
      <c r="H75" s="141" t="b">
        <f>($C$61&lt;&gt;' LANSCOPE 申請書制御'!$E$2)</f>
        <v>1</v>
      </c>
      <c r="I75" s="146" t="b">
        <f t="shared" si="7"/>
        <v>0</v>
      </c>
      <c r="J75" s="141" t="str">
        <f>IFERROR(IF($C$61=' LANSCOPE 申請書制御'!$E$3, IF(VLOOKUP($C$5&amp;$C$6, TabNote[], ROW()-5, FALSE)=0, "", VLOOKUP($C$5&amp;$C$6, TabNote[], ROW()-5, FALSE)), ""), "")</f>
        <v/>
      </c>
      <c r="K75" s="302"/>
      <c r="L75" s="302"/>
      <c r="M75" s="302"/>
      <c r="N75" s="302"/>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c r="CC75" s="79"/>
      <c r="CD75" s="79"/>
      <c r="CE75" s="79"/>
      <c r="CF75" s="79"/>
      <c r="CG75" s="79"/>
      <c r="CH75" s="79"/>
      <c r="CI75" s="79"/>
    </row>
    <row r="76" spans="1:87" s="92" customFormat="1" hidden="1">
      <c r="A76" s="122"/>
      <c r="B76" s="123"/>
      <c r="C76" s="124"/>
      <c r="D76" s="63"/>
      <c r="E76" s="48"/>
      <c r="F76" s="141"/>
      <c r="G76" s="141"/>
      <c r="H76" s="141" t="b">
        <f>($C$61&lt;&gt;' LANSCOPE 申請書制御'!$E$2)</f>
        <v>1</v>
      </c>
      <c r="I76" s="146"/>
      <c r="J76" s="141" t="str">
        <f>IFERROR(IF($C$61=' LANSCOPE 申請書制御'!$E$3, IF(VLOOKUP($C$5&amp;$C$6, TabNote[], ROW()-5, FALSE)=0, "", VLOOKUP($C$5&amp;$C$6, TabNote[], ROW()-5, FALSE)), ""), "")</f>
        <v/>
      </c>
      <c r="K76" s="302"/>
      <c r="L76" s="302"/>
      <c r="M76" s="302"/>
      <c r="N76" s="302"/>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79"/>
      <c r="CH76" s="79"/>
      <c r="CI76" s="79"/>
    </row>
    <row r="77" spans="1:87" s="92" customFormat="1" hidden="1">
      <c r="A77" s="122"/>
      <c r="B77" s="123"/>
      <c r="C77" s="124"/>
      <c r="D77" s="63"/>
      <c r="E77" s="48"/>
      <c r="F77" s="141"/>
      <c r="G77" s="141"/>
      <c r="H77" s="141" t="b">
        <f>($C$61&lt;&gt;' LANSCOPE 申請書制御'!$E$2)</f>
        <v>1</v>
      </c>
      <c r="I77" s="146"/>
      <c r="J77" s="141" t="str">
        <f>IFERROR(IF($C$61=' LANSCOPE 申請書制御'!$E$3, IF(VLOOKUP($C$5&amp;$C$6, TabNote[], ROW()-5, FALSE)=0, "", VLOOKUP($C$5&amp;$C$6, TabNote[], ROW()-5, FALSE)), ""), "")</f>
        <v/>
      </c>
      <c r="K77" s="302"/>
      <c r="L77" s="302"/>
      <c r="M77" s="302"/>
      <c r="N77" s="302"/>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79"/>
      <c r="CH77" s="79"/>
      <c r="CI77" s="79"/>
    </row>
    <row r="78" spans="1:87" s="92" customFormat="1" hidden="1">
      <c r="A78" s="122"/>
      <c r="B78" s="123"/>
      <c r="C78" s="124"/>
      <c r="D78" s="63"/>
      <c r="E78" s="48"/>
      <c r="F78" s="141"/>
      <c r="G78" s="141"/>
      <c r="H78" s="141" t="b">
        <f>($C$61&lt;&gt;' LANSCOPE 申請書制御'!$E$2)</f>
        <v>1</v>
      </c>
      <c r="I78" s="146"/>
      <c r="J78" s="141" t="str">
        <f>IFERROR(IF($C$61=' LANSCOPE 申請書制御'!$E$3, IF(VLOOKUP($C$5&amp;$C$6, TabNote[], ROW()-5, FALSE)=0, "", VLOOKUP($C$5&amp;$C$6, TabNote[], ROW()-5, FALSE)), ""), "")</f>
        <v/>
      </c>
      <c r="K78" s="302"/>
      <c r="L78" s="302"/>
      <c r="M78" s="302"/>
      <c r="N78" s="302"/>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79"/>
      <c r="CH78" s="79"/>
      <c r="CI78" s="79"/>
    </row>
    <row r="79" spans="1:87" s="92" customFormat="1" ht="18.600000000000001" hidden="1" thickBot="1">
      <c r="A79" s="122"/>
      <c r="B79" s="123"/>
      <c r="C79" s="124"/>
      <c r="D79" s="63"/>
      <c r="E79" s="48"/>
      <c r="F79" s="141"/>
      <c r="G79" s="141"/>
      <c r="H79" s="141" t="b">
        <f>($C$61&lt;&gt;' LANSCOPE 申請書制御'!$E$2)</f>
        <v>1</v>
      </c>
      <c r="I79" s="146"/>
      <c r="J79" s="141" t="str">
        <f>IFERROR(IF($C$61=' LANSCOPE 申請書制御'!$E$3, IF(VLOOKUP($C$5&amp;$C$6, TabNote[], ROW()-5, FALSE)=0, "", VLOOKUP($C$5&amp;$C$6, TabNote[], ROW()-5, FALSE)), ""), "")</f>
        <v/>
      </c>
      <c r="K79" s="302"/>
      <c r="L79" s="302"/>
      <c r="M79" s="302"/>
      <c r="N79" s="302"/>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row>
    <row r="80" spans="1:87" s="73" customFormat="1">
      <c r="A80" s="116" t="s">
        <v>129</v>
      </c>
      <c r="B80" s="117"/>
      <c r="C80" s="125"/>
      <c r="D80" s="58"/>
      <c r="E80" s="51"/>
      <c r="F80" s="143"/>
      <c r="G80" s="141">
        <f>VLOOKUP($C$5&amp;$C$6,TabVisible[],ROW()-5,FALSE)</f>
        <v>0</v>
      </c>
      <c r="H80" s="141" t="b">
        <f>($C$61&lt;&gt;' LANSCOPE 申請書制御'!$E$2)</f>
        <v>1</v>
      </c>
      <c r="I80" s="146" t="b">
        <f t="shared" si="7"/>
        <v>0</v>
      </c>
      <c r="J80" s="141" t="str">
        <f>IFERROR(IF($C$61=' LANSCOPE 申請書制御'!$E$3, IF(VLOOKUP($C$5&amp;$C$6, TabNote[], ROW()-5, FALSE)=0, "", VLOOKUP($C$5&amp;$C$6, TabNote[], ROW()-5, FALSE)), ""), "")</f>
        <v/>
      </c>
      <c r="K80" s="302"/>
      <c r="L80" s="302"/>
      <c r="M80" s="302"/>
      <c r="N80" s="302"/>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79"/>
      <c r="CH80" s="79"/>
      <c r="CI80" s="79"/>
    </row>
    <row r="81" spans="1:87" s="92" customFormat="1">
      <c r="A81" s="325" t="s">
        <v>130</v>
      </c>
      <c r="B81" s="326"/>
      <c r="C81" s="273"/>
      <c r="D81" s="59"/>
      <c r="E81" s="48"/>
      <c r="F81" s="141"/>
      <c r="G81" s="141">
        <f>VLOOKUP($C$5&amp;$C$6,TabVisible[],ROW()-5,FALSE)</f>
        <v>0</v>
      </c>
      <c r="H81" s="141" t="b">
        <f>($C$61&lt;&gt;' LANSCOPE 申請書制御'!$E$2)</f>
        <v>1</v>
      </c>
      <c r="I81" s="146" t="b">
        <f t="shared" si="7"/>
        <v>0</v>
      </c>
      <c r="J81" s="141" t="str">
        <f>IFERROR(IF($C$61=' LANSCOPE 申請書制御'!$E$3, IF(VLOOKUP($C$5&amp;$C$6, TabNote[], ROW()-5, FALSE)=0, "", VLOOKUP($C$5&amp;$C$6, TabNote[], ROW()-5, FALSE)), ""), "")</f>
        <v/>
      </c>
      <c r="K81" s="302"/>
      <c r="L81" s="302"/>
      <c r="M81" s="302"/>
      <c r="N81" s="302"/>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79"/>
      <c r="CH81" s="79"/>
      <c r="CI81" s="79"/>
    </row>
    <row r="82" spans="1:87" s="92" customFormat="1">
      <c r="A82" s="315" t="s">
        <v>126</v>
      </c>
      <c r="B82" s="126" t="s">
        <v>131</v>
      </c>
      <c r="C82" s="273"/>
      <c r="D82" s="59"/>
      <c r="E82" s="48"/>
      <c r="F82" s="141"/>
      <c r="G82" s="141">
        <f>VLOOKUP($C$5&amp;$C$6,TabVisible[],ROW()-5,FALSE)</f>
        <v>0</v>
      </c>
      <c r="H82" s="141" t="b">
        <f>($C$61&lt;&gt;' LANSCOPE 申請書制御'!$E$2)</f>
        <v>1</v>
      </c>
      <c r="I82" s="146" t="b">
        <f t="shared" si="7"/>
        <v>0</v>
      </c>
      <c r="J82" s="141" t="str">
        <f>IFERROR(IF($C$61=' LANSCOPE 申請書制御'!$E$3, IF(VLOOKUP($C$5&amp;$C$6, TabNote[], ROW()-5, FALSE)=0, "", VLOOKUP($C$5&amp;$C$6, TabNote[], ROW()-5, FALSE)), ""), "")</f>
        <v/>
      </c>
      <c r="K82" s="302"/>
      <c r="L82" s="302"/>
      <c r="M82" s="302"/>
      <c r="N82" s="302"/>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79"/>
      <c r="CH82" s="79"/>
      <c r="CI82" s="79"/>
    </row>
    <row r="83" spans="1:87" s="92" customFormat="1">
      <c r="A83" s="315"/>
      <c r="B83" s="127" t="s">
        <v>132</v>
      </c>
      <c r="C83" s="273"/>
      <c r="D83" s="59"/>
      <c r="E83" s="48"/>
      <c r="F83" s="141"/>
      <c r="G83" s="141">
        <f>VLOOKUP($C$5&amp;$C$6,TabVisible[],ROW()-5,FALSE)</f>
        <v>0</v>
      </c>
      <c r="H83" s="141" t="b">
        <f>($C$61&lt;&gt;' LANSCOPE 申請書制御'!$E$2)</f>
        <v>1</v>
      </c>
      <c r="I83" s="146" t="b">
        <f t="shared" si="7"/>
        <v>0</v>
      </c>
      <c r="J83" s="141" t="str">
        <f>IFERROR(IF($C$61=' LANSCOPE 申請書制御'!$E$3, IF(VLOOKUP($C$5&amp;$C$6, TabNote[], ROW()-5, FALSE)=0, "", VLOOKUP($C$5&amp;$C$6, TabNote[], ROW()-5, FALSE)), ""), "")</f>
        <v/>
      </c>
      <c r="K83" s="302"/>
      <c r="L83" s="302"/>
      <c r="M83" s="302"/>
      <c r="N83" s="302"/>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79"/>
      <c r="CH83" s="79"/>
      <c r="CI83" s="79"/>
    </row>
    <row r="84" spans="1:87" s="92" customFormat="1">
      <c r="A84" s="315"/>
      <c r="B84" s="127" t="s">
        <v>133</v>
      </c>
      <c r="C84" s="273"/>
      <c r="D84" s="59"/>
      <c r="E84" s="48"/>
      <c r="F84" s="141"/>
      <c r="G84" s="141">
        <f>VLOOKUP($C$5&amp;$C$6,TabVisible[],ROW()-5,FALSE)</f>
        <v>0</v>
      </c>
      <c r="H84" s="141" t="b">
        <f>($C$61&lt;&gt;' LANSCOPE 申請書制御'!$E$2)</f>
        <v>1</v>
      </c>
      <c r="I84" s="146" t="b">
        <f t="shared" si="7"/>
        <v>0</v>
      </c>
      <c r="J84" s="141" t="str">
        <f>IFERROR(IF($C$61=' LANSCOPE 申請書制御'!$E$3, IF(VLOOKUP($C$5&amp;$C$6, TabNote[], ROW()-5, FALSE)=0, "", VLOOKUP($C$5&amp;$C$6, TabNote[], ROW()-5, FALSE)), ""), "")</f>
        <v/>
      </c>
      <c r="K84" s="302"/>
      <c r="L84" s="302"/>
      <c r="M84" s="302"/>
      <c r="N84" s="302"/>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9"/>
      <c r="BX84" s="79"/>
      <c r="BY84" s="79"/>
      <c r="BZ84" s="79"/>
      <c r="CA84" s="79"/>
      <c r="CB84" s="79"/>
      <c r="CC84" s="79"/>
      <c r="CD84" s="79"/>
      <c r="CE84" s="79"/>
      <c r="CF84" s="79"/>
      <c r="CG84" s="79"/>
      <c r="CH84" s="79"/>
      <c r="CI84" s="79"/>
    </row>
    <row r="85" spans="1:87" s="92" customFormat="1" ht="120" customHeight="1">
      <c r="A85" s="315"/>
      <c r="B85" s="128" t="s">
        <v>134</v>
      </c>
      <c r="C85" s="273"/>
      <c r="D85" s="304" t="str">
        <f>J85</f>
        <v/>
      </c>
      <c r="E85" s="48"/>
      <c r="F85" s="141"/>
      <c r="G85" s="141">
        <f>VLOOKUP($C$5&amp;$C$6,TabVisible[],ROW()-5,FALSE)</f>
        <v>0</v>
      </c>
      <c r="H85" s="141" t="b">
        <f>($C$61&lt;&gt;' LANSCOPE 申請書制御'!$E$2)</f>
        <v>1</v>
      </c>
      <c r="I85" s="146" t="b">
        <f t="shared" si="7"/>
        <v>0</v>
      </c>
      <c r="J85" s="141" t="str">
        <f>IFERROR(IF($C$61=' LANSCOPE 申請書制御'!$E$3, IF(VLOOKUP($C$5&amp;$C$6, TabNote[], ROW()-5, FALSE)=0, "", VLOOKUP($C$5&amp;$C$6, TabNote[], ROW()-5, FALSE)), ""), "")</f>
        <v/>
      </c>
      <c r="K85" s="302"/>
      <c r="L85" s="302"/>
      <c r="M85" s="302"/>
      <c r="N85" s="302"/>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9"/>
      <c r="BX85" s="79"/>
      <c r="BY85" s="79"/>
      <c r="BZ85" s="79"/>
      <c r="CA85" s="79"/>
      <c r="CB85" s="79"/>
      <c r="CC85" s="79"/>
      <c r="CD85" s="79"/>
      <c r="CE85" s="79"/>
      <c r="CF85" s="79"/>
      <c r="CG85" s="79"/>
      <c r="CH85" s="79"/>
      <c r="CI85" s="79"/>
    </row>
    <row r="86" spans="1:87" s="92" customFormat="1">
      <c r="A86" s="315"/>
      <c r="B86" s="126" t="s">
        <v>135</v>
      </c>
      <c r="C86" s="273"/>
      <c r="D86" s="60"/>
      <c r="E86" s="48"/>
      <c r="F86" s="141"/>
      <c r="G86" s="141">
        <f>VLOOKUP($C$5&amp;$C$6,TabVisible[],ROW()-5,FALSE)</f>
        <v>0</v>
      </c>
      <c r="H86" s="141" t="b">
        <f>($C$61&lt;&gt;' LANSCOPE 申請書制御'!$E$2)</f>
        <v>1</v>
      </c>
      <c r="I86" s="146" t="b">
        <f t="shared" si="7"/>
        <v>0</v>
      </c>
      <c r="J86" s="141" t="str">
        <f>IFERROR(IF($C$61=' LANSCOPE 申請書制御'!$E$3, IF(VLOOKUP($C$5&amp;$C$6, TabNote[], ROW()-5, FALSE)=0, "", VLOOKUP($C$5&amp;$C$6, TabNote[], ROW()-5, FALSE)), ""), "")</f>
        <v/>
      </c>
      <c r="K86" s="302"/>
      <c r="L86" s="302"/>
      <c r="M86" s="302"/>
      <c r="N86" s="302"/>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9"/>
      <c r="BY86" s="79"/>
      <c r="BZ86" s="79"/>
      <c r="CA86" s="79"/>
      <c r="CB86" s="79"/>
      <c r="CC86" s="79"/>
      <c r="CD86" s="79"/>
      <c r="CE86" s="79"/>
      <c r="CF86" s="79"/>
      <c r="CG86" s="79"/>
      <c r="CH86" s="79"/>
      <c r="CI86" s="79"/>
    </row>
    <row r="87" spans="1:87" s="92" customFormat="1">
      <c r="A87" s="315" t="s">
        <v>107</v>
      </c>
      <c r="B87" s="127" t="s">
        <v>136</v>
      </c>
      <c r="C87" s="275"/>
      <c r="D87" s="59"/>
      <c r="E87" s="48"/>
      <c r="F87" s="141"/>
      <c r="G87" s="141">
        <f>VLOOKUP($C$5&amp;$C$6,TabVisible[],ROW()-5,FALSE)</f>
        <v>0</v>
      </c>
      <c r="H87" s="141" t="b">
        <f>($C$61&lt;&gt;' LANSCOPE 申請書制御'!$E$2)</f>
        <v>1</v>
      </c>
      <c r="I87" s="146" t="b">
        <f t="shared" si="7"/>
        <v>0</v>
      </c>
      <c r="J87" s="141" t="str">
        <f>IFERROR(IF($C$61=' LANSCOPE 申請書制御'!$E$3, IF(VLOOKUP($C$5&amp;$C$6, TabNote[], ROW()-5, FALSE)=0, "", VLOOKUP($C$5&amp;$C$6, TabNote[], ROW()-5, FALSE)), ""), "")</f>
        <v/>
      </c>
      <c r="K87" s="302"/>
      <c r="L87" s="302"/>
      <c r="M87" s="302"/>
      <c r="N87" s="302"/>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c r="BZ87" s="79"/>
      <c r="CA87" s="79"/>
      <c r="CB87" s="79"/>
      <c r="CC87" s="79"/>
      <c r="CD87" s="79"/>
      <c r="CE87" s="79"/>
      <c r="CF87" s="79"/>
      <c r="CG87" s="79"/>
      <c r="CH87" s="79"/>
      <c r="CI87" s="79"/>
    </row>
    <row r="88" spans="1:87" s="92" customFormat="1">
      <c r="A88" s="315"/>
      <c r="B88" s="127" t="s">
        <v>137</v>
      </c>
      <c r="C88" s="273"/>
      <c r="D88" s="61"/>
      <c r="E88" s="48"/>
      <c r="F88" s="141"/>
      <c r="G88" s="141">
        <f>VLOOKUP($C$5&amp;$C$6,TabVisible[],ROW()-5,FALSE)</f>
        <v>0</v>
      </c>
      <c r="H88" s="141" t="b">
        <f>($C$61&lt;&gt;' LANSCOPE 申請書制御'!$E$2)</f>
        <v>1</v>
      </c>
      <c r="I88" s="146" t="b">
        <f t="shared" si="7"/>
        <v>0</v>
      </c>
      <c r="J88" s="141" t="str">
        <f>IFERROR(IF($C$61=' LANSCOPE 申請書制御'!$E$3, IF(VLOOKUP($C$5&amp;$C$6, TabNote[], ROW()-5, FALSE)=0, "", VLOOKUP($C$5&amp;$C$6, TabNote[], ROW()-5, FALSE)), ""), "")</f>
        <v/>
      </c>
      <c r="K88" s="302"/>
      <c r="L88" s="302"/>
      <c r="M88" s="302"/>
      <c r="N88" s="302"/>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c r="CA88" s="79"/>
      <c r="CB88" s="79"/>
      <c r="CC88" s="79"/>
      <c r="CD88" s="79"/>
      <c r="CE88" s="79"/>
      <c r="CF88" s="79"/>
      <c r="CG88" s="79"/>
      <c r="CH88" s="79"/>
      <c r="CI88" s="79"/>
    </row>
    <row r="89" spans="1:87" s="92" customFormat="1">
      <c r="A89" s="315"/>
      <c r="B89" s="127" t="s">
        <v>138</v>
      </c>
      <c r="C89" s="273"/>
      <c r="D89" s="60"/>
      <c r="E89" s="48"/>
      <c r="F89" s="141"/>
      <c r="G89" s="141">
        <f>VLOOKUP($C$5&amp;$C$6,TabVisible[],ROW()-5,FALSE)</f>
        <v>0</v>
      </c>
      <c r="H89" s="141" t="b">
        <f>($C$61&lt;&gt;' LANSCOPE 申請書制御'!$E$2)</f>
        <v>1</v>
      </c>
      <c r="I89" s="146" t="b">
        <f t="shared" si="7"/>
        <v>0</v>
      </c>
      <c r="J89" s="141" t="str">
        <f>IFERROR(IF($C$61=' LANSCOPE 申請書制御'!$E$3, IF(VLOOKUP($C$5&amp;$C$6, TabNote[], ROW()-5, FALSE)=0, "", VLOOKUP($C$5&amp;$C$6, TabNote[], ROW()-5, FALSE)), ""), "")</f>
        <v/>
      </c>
      <c r="K89" s="302"/>
      <c r="L89" s="302"/>
      <c r="M89" s="302"/>
      <c r="N89" s="302"/>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c r="CA89" s="79"/>
      <c r="CB89" s="79"/>
      <c r="CC89" s="79"/>
      <c r="CD89" s="79"/>
      <c r="CE89" s="79"/>
      <c r="CF89" s="79"/>
      <c r="CG89" s="79"/>
      <c r="CH89" s="79"/>
      <c r="CI89" s="79"/>
    </row>
    <row r="90" spans="1:87" s="92" customFormat="1" ht="18.600000000000001" thickBot="1">
      <c r="A90" s="316"/>
      <c r="B90" s="129" t="s">
        <v>139</v>
      </c>
      <c r="C90" s="274"/>
      <c r="D90" s="62"/>
      <c r="E90" s="48"/>
      <c r="F90" s="141"/>
      <c r="G90" s="141">
        <f>VLOOKUP($C$5&amp;$C$6,TabVisible[],ROW()-5,FALSE)</f>
        <v>0</v>
      </c>
      <c r="H90" s="141" t="b">
        <f>($C$61&lt;&gt;' LANSCOPE 申請書制御'!$E$2)</f>
        <v>1</v>
      </c>
      <c r="I90" s="146" t="b">
        <f t="shared" si="7"/>
        <v>0</v>
      </c>
      <c r="J90" s="141" t="str">
        <f>IFERROR(IF($C$61=' LANSCOPE 申請書制御'!$E$3, IF(VLOOKUP($C$5&amp;$C$6, TabNote[], ROW()-5, FALSE)=0, "", VLOOKUP($C$5&amp;$C$6, TabNote[], ROW()-5, FALSE)), ""), "")</f>
        <v/>
      </c>
      <c r="K90" s="302"/>
      <c r="L90" s="302"/>
      <c r="M90" s="302"/>
      <c r="N90" s="302"/>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c r="CA90" s="79"/>
      <c r="CB90" s="79"/>
      <c r="CC90" s="79"/>
      <c r="CD90" s="79"/>
      <c r="CE90" s="79"/>
      <c r="CF90" s="79"/>
      <c r="CG90" s="79"/>
      <c r="CH90" s="79"/>
      <c r="CI90" s="79"/>
    </row>
    <row r="91" spans="1:87" s="92" customFormat="1" hidden="1">
      <c r="A91" s="122"/>
      <c r="B91" s="130"/>
      <c r="C91" s="124"/>
      <c r="D91" s="63"/>
      <c r="E91" s="48"/>
      <c r="F91" s="141"/>
      <c r="G91" s="141"/>
      <c r="H91" s="141" t="b">
        <f>($C$61&lt;&gt;' LANSCOPE 申請書制御'!$E$2)</f>
        <v>1</v>
      </c>
      <c r="I91" s="146"/>
      <c r="J91" s="141" t="str">
        <f>IFERROR(IF($C$61=' LANSCOPE 申請書制御'!$E$3, IF(VLOOKUP($C$5&amp;$C$6, TabNote[], ROW()-5, FALSE)=0, "", VLOOKUP($C$5&amp;$C$6, TabNote[], ROW()-5, FALSE)), ""), "")</f>
        <v/>
      </c>
      <c r="K91" s="302"/>
      <c r="L91" s="302"/>
      <c r="M91" s="302"/>
      <c r="N91" s="302"/>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79"/>
      <c r="BW91" s="79"/>
      <c r="BX91" s="79"/>
      <c r="BY91" s="79"/>
      <c r="BZ91" s="79"/>
      <c r="CA91" s="79"/>
      <c r="CB91" s="79"/>
      <c r="CC91" s="79"/>
      <c r="CD91" s="79"/>
      <c r="CE91" s="79"/>
      <c r="CF91" s="79"/>
      <c r="CG91" s="79"/>
      <c r="CH91" s="79"/>
      <c r="CI91" s="79"/>
    </row>
    <row r="92" spans="1:87" s="92" customFormat="1" hidden="1">
      <c r="A92" s="122"/>
      <c r="B92" s="130"/>
      <c r="C92" s="124"/>
      <c r="D92" s="63"/>
      <c r="E92" s="48"/>
      <c r="F92" s="141"/>
      <c r="G92" s="141"/>
      <c r="H92" s="141" t="b">
        <f>($C$61&lt;&gt;' LANSCOPE 申請書制御'!$E$2)</f>
        <v>1</v>
      </c>
      <c r="I92" s="146"/>
      <c r="J92" s="141" t="str">
        <f>IFERROR(IF($C$61=' LANSCOPE 申請書制御'!$E$3, IF(VLOOKUP($C$5&amp;$C$6, TabNote[], ROW()-5, FALSE)=0, "", VLOOKUP($C$5&amp;$C$6, TabNote[], ROW()-5, FALSE)), ""), "")</f>
        <v/>
      </c>
      <c r="K92" s="302"/>
      <c r="L92" s="302"/>
      <c r="M92" s="302"/>
      <c r="N92" s="302"/>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79"/>
      <c r="BV92" s="79"/>
      <c r="BW92" s="79"/>
      <c r="BX92" s="79"/>
      <c r="BY92" s="79"/>
      <c r="BZ92" s="79"/>
      <c r="CA92" s="79"/>
      <c r="CB92" s="79"/>
      <c r="CC92" s="79"/>
      <c r="CD92" s="79"/>
      <c r="CE92" s="79"/>
      <c r="CF92" s="79"/>
      <c r="CG92" s="79"/>
      <c r="CH92" s="79"/>
      <c r="CI92" s="79"/>
    </row>
    <row r="93" spans="1:87" s="92" customFormat="1" hidden="1">
      <c r="A93" s="122"/>
      <c r="B93" s="130"/>
      <c r="C93" s="124"/>
      <c r="D93" s="63"/>
      <c r="E93" s="48"/>
      <c r="F93" s="141"/>
      <c r="G93" s="141"/>
      <c r="H93" s="141" t="b">
        <f>($C$61&lt;&gt;' LANSCOPE 申請書制御'!$E$2)</f>
        <v>1</v>
      </c>
      <c r="I93" s="146"/>
      <c r="J93" s="141" t="str">
        <f>IFERROR(IF($C$61=' LANSCOPE 申請書制御'!$E$3, IF(VLOOKUP($C$5&amp;$C$6, TabNote[], ROW()-5, FALSE)=0, "", VLOOKUP($C$5&amp;$C$6, TabNote[], ROW()-5, FALSE)), ""), "")</f>
        <v/>
      </c>
      <c r="K93" s="302"/>
      <c r="L93" s="302"/>
      <c r="M93" s="302"/>
      <c r="N93" s="302"/>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79"/>
      <c r="BV93" s="79"/>
      <c r="BW93" s="79"/>
      <c r="BX93" s="79"/>
      <c r="BY93" s="79"/>
      <c r="BZ93" s="79"/>
      <c r="CA93" s="79"/>
      <c r="CB93" s="79"/>
      <c r="CC93" s="79"/>
      <c r="CD93" s="79"/>
      <c r="CE93" s="79"/>
      <c r="CF93" s="79"/>
      <c r="CG93" s="79"/>
      <c r="CH93" s="79"/>
      <c r="CI93" s="79"/>
    </row>
    <row r="94" spans="1:87" s="92" customFormat="1" hidden="1">
      <c r="A94" s="122"/>
      <c r="B94" s="130"/>
      <c r="C94" s="124"/>
      <c r="D94" s="63"/>
      <c r="E94" s="48"/>
      <c r="F94" s="141"/>
      <c r="G94" s="141"/>
      <c r="H94" s="141" t="b">
        <f>($C$61&lt;&gt;' LANSCOPE 申請書制御'!$E$2)</f>
        <v>1</v>
      </c>
      <c r="I94" s="146"/>
      <c r="J94" s="141" t="str">
        <f>IFERROR(IF($C$61=' LANSCOPE 申請書制御'!$E$3, IF(VLOOKUP($C$5&amp;$C$6, TabNote[], ROW()-5, FALSE)=0, "", VLOOKUP($C$5&amp;$C$6, TabNote[], ROW()-5, FALSE)), ""), "")</f>
        <v/>
      </c>
      <c r="K94" s="302"/>
      <c r="L94" s="302"/>
      <c r="M94" s="302"/>
      <c r="N94" s="302"/>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79"/>
      <c r="BV94" s="79"/>
      <c r="BW94" s="79"/>
      <c r="BX94" s="79"/>
      <c r="BY94" s="79"/>
      <c r="BZ94" s="79"/>
      <c r="CA94" s="79"/>
      <c r="CB94" s="79"/>
      <c r="CC94" s="79"/>
      <c r="CD94" s="79"/>
      <c r="CE94" s="79"/>
      <c r="CF94" s="79"/>
      <c r="CG94" s="79"/>
      <c r="CH94" s="79"/>
      <c r="CI94" s="79"/>
    </row>
    <row r="95" spans="1:87" s="92" customFormat="1" hidden="1">
      <c r="A95" s="122"/>
      <c r="B95" s="130"/>
      <c r="C95" s="124"/>
      <c r="D95" s="63"/>
      <c r="E95" s="48"/>
      <c r="F95" s="141"/>
      <c r="G95" s="141"/>
      <c r="H95" s="141" t="b">
        <f>($C$61&lt;&gt;' LANSCOPE 申請書制御'!$E$2)</f>
        <v>1</v>
      </c>
      <c r="I95" s="146"/>
      <c r="J95" s="141" t="str">
        <f>IFERROR(IF($C$61=' LANSCOPE 申請書制御'!$E$3, IF(VLOOKUP($C$5&amp;$C$6, TabNote[], ROW()-5, FALSE)=0, "", VLOOKUP($C$5&amp;$C$6, TabNote[], ROW()-5, FALSE)), ""), "")</f>
        <v/>
      </c>
      <c r="K95" s="302"/>
      <c r="L95" s="302"/>
      <c r="M95" s="302"/>
      <c r="N95" s="302"/>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9"/>
      <c r="BY95" s="79"/>
      <c r="BZ95" s="79"/>
      <c r="CA95" s="79"/>
      <c r="CB95" s="79"/>
      <c r="CC95" s="79"/>
      <c r="CD95" s="79"/>
      <c r="CE95" s="79"/>
      <c r="CF95" s="79"/>
      <c r="CG95" s="79"/>
      <c r="CH95" s="79"/>
      <c r="CI95" s="79"/>
    </row>
    <row r="96" spans="1:87" s="92" customFormat="1" hidden="1">
      <c r="A96" s="122"/>
      <c r="B96" s="130"/>
      <c r="C96" s="124"/>
      <c r="D96" s="63"/>
      <c r="E96" s="48"/>
      <c r="F96" s="141"/>
      <c r="G96" s="141"/>
      <c r="H96" s="141" t="b">
        <f>($C$61&lt;&gt;' LANSCOPE 申請書制御'!$E$2)</f>
        <v>1</v>
      </c>
      <c r="I96" s="146"/>
      <c r="J96" s="141" t="str">
        <f>IFERROR(IF($C$61=' LANSCOPE 申請書制御'!$E$3, IF(VLOOKUP($C$5&amp;$C$6, TabNote[], ROW()-5, FALSE)=0, "", VLOOKUP($C$5&amp;$C$6, TabNote[], ROW()-5, FALSE)), ""), "")</f>
        <v/>
      </c>
      <c r="K96" s="302"/>
      <c r="L96" s="302"/>
      <c r="M96" s="302"/>
      <c r="N96" s="302"/>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c r="BZ96" s="79"/>
      <c r="CA96" s="79"/>
      <c r="CB96" s="79"/>
      <c r="CC96" s="79"/>
      <c r="CD96" s="79"/>
      <c r="CE96" s="79"/>
      <c r="CF96" s="79"/>
      <c r="CG96" s="79"/>
      <c r="CH96" s="79"/>
      <c r="CI96" s="79"/>
    </row>
    <row r="97" spans="1:87" s="92" customFormat="1" hidden="1">
      <c r="A97" s="122"/>
      <c r="B97" s="130"/>
      <c r="C97" s="124"/>
      <c r="D97" s="63"/>
      <c r="E97" s="48"/>
      <c r="F97" s="141"/>
      <c r="G97" s="141"/>
      <c r="H97" s="141" t="b">
        <f>($C$61&lt;&gt;' LANSCOPE 申請書制御'!$E$2)</f>
        <v>1</v>
      </c>
      <c r="I97" s="146"/>
      <c r="J97" s="141" t="str">
        <f>IFERROR(IF($C$61=' LANSCOPE 申請書制御'!$E$3, IF(VLOOKUP($C$5&amp;$C$6, TabNote[], ROW()-5, FALSE)=0, "", VLOOKUP($C$5&amp;$C$6, TabNote[], ROW()-5, FALSE)), ""), "")</f>
        <v/>
      </c>
      <c r="K97" s="302"/>
      <c r="L97" s="302"/>
      <c r="M97" s="302"/>
      <c r="N97" s="302"/>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79"/>
      <c r="BX97" s="79"/>
      <c r="BY97" s="79"/>
      <c r="BZ97" s="79"/>
      <c r="CA97" s="79"/>
      <c r="CB97" s="79"/>
      <c r="CC97" s="79"/>
      <c r="CD97" s="79"/>
      <c r="CE97" s="79"/>
      <c r="CF97" s="79"/>
      <c r="CG97" s="79"/>
      <c r="CH97" s="79"/>
      <c r="CI97" s="79"/>
    </row>
    <row r="98" spans="1:87" s="92" customFormat="1" hidden="1">
      <c r="A98" s="122"/>
      <c r="B98" s="130"/>
      <c r="C98" s="124"/>
      <c r="D98" s="63"/>
      <c r="E98" s="48"/>
      <c r="F98" s="141"/>
      <c r="G98" s="141"/>
      <c r="H98" s="141" t="b">
        <f>($C$61&lt;&gt;' LANSCOPE 申請書制御'!$E$2)</f>
        <v>1</v>
      </c>
      <c r="I98" s="146"/>
      <c r="J98" s="141" t="str">
        <f>IFERROR(IF($C$61=' LANSCOPE 申請書制御'!$E$3, IF(VLOOKUP($C$5&amp;$C$6, TabNote[], ROW()-5, FALSE)=0, "", VLOOKUP($C$5&amp;$C$6, TabNote[], ROW()-5, FALSE)), ""), "")</f>
        <v/>
      </c>
      <c r="K98" s="302"/>
      <c r="L98" s="302"/>
      <c r="M98" s="302"/>
      <c r="N98" s="302"/>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79"/>
      <c r="CF98" s="79"/>
      <c r="CG98" s="79"/>
      <c r="CH98" s="79"/>
      <c r="CI98" s="79"/>
    </row>
    <row r="99" spans="1:87" s="92" customFormat="1" ht="18.600000000000001" hidden="1" thickBot="1">
      <c r="A99" s="122"/>
      <c r="B99" s="130"/>
      <c r="C99" s="124"/>
      <c r="D99" s="63"/>
      <c r="E99" s="48"/>
      <c r="F99" s="141"/>
      <c r="G99" s="141"/>
      <c r="H99" s="141" t="b">
        <f>($C$61&lt;&gt;' LANSCOPE 申請書制御'!$E$2)</f>
        <v>1</v>
      </c>
      <c r="I99" s="146"/>
      <c r="J99" s="141" t="str">
        <f>IFERROR(IF($C$61=' LANSCOPE 申請書制御'!$E$3, IF(VLOOKUP($C$5&amp;$C$6, TabNote[], ROW()-5, FALSE)=0, "", VLOOKUP($C$5&amp;$C$6, TabNote[], ROW()-5, FALSE)), ""), "")</f>
        <v/>
      </c>
      <c r="K99" s="302"/>
      <c r="L99" s="302"/>
      <c r="M99" s="302"/>
      <c r="N99" s="302"/>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9"/>
      <c r="BY99" s="79"/>
      <c r="BZ99" s="79"/>
      <c r="CA99" s="79"/>
      <c r="CB99" s="79"/>
      <c r="CC99" s="79"/>
      <c r="CD99" s="79"/>
      <c r="CE99" s="79"/>
      <c r="CF99" s="79"/>
      <c r="CG99" s="79"/>
      <c r="CH99" s="79"/>
      <c r="CI99" s="79"/>
    </row>
    <row r="100" spans="1:87">
      <c r="A100" s="116" t="s">
        <v>140</v>
      </c>
      <c r="B100" s="117"/>
      <c r="C100" s="125"/>
      <c r="D100" s="58"/>
      <c r="E100" s="48"/>
      <c r="G100" s="141">
        <f>VLOOKUP($C$5&amp;$C$6,TabVisible[],ROW()-5,FALSE)</f>
        <v>0</v>
      </c>
      <c r="H100" s="141" t="b">
        <f>($C$61&lt;&gt;' LANSCOPE 申請書制御'!$E$2)</f>
        <v>1</v>
      </c>
      <c r="I100" s="146" t="b">
        <f t="shared" si="7"/>
        <v>0</v>
      </c>
      <c r="J100" s="141" t="str">
        <f>IFERROR(IF($C$61=' LANSCOPE 申請書制御'!$E$3, IF(VLOOKUP($C$5&amp;$C$6, TabNote[], ROW()-5, FALSE)=0, "", VLOOKUP($C$5&amp;$C$6, TabNote[], ROW()-5, FALSE)), ""), "")</f>
        <v/>
      </c>
      <c r="K100" s="302"/>
      <c r="L100" s="302"/>
      <c r="M100" s="302"/>
      <c r="N100" s="302"/>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79"/>
      <c r="CE100" s="79"/>
      <c r="CF100" s="79"/>
      <c r="CG100" s="79"/>
      <c r="CH100" s="79"/>
      <c r="CI100" s="79"/>
    </row>
    <row r="101" spans="1:87" s="92" customFormat="1">
      <c r="A101" s="327" t="s">
        <v>98</v>
      </c>
      <c r="B101" s="326"/>
      <c r="C101" s="273"/>
      <c r="D101" s="59"/>
      <c r="E101" s="48"/>
      <c r="F101" s="141"/>
      <c r="G101" s="141">
        <f>VLOOKUP($C$5&amp;$C$6,TabVisible[],ROW()-5,FALSE)</f>
        <v>0</v>
      </c>
      <c r="H101" s="141" t="b">
        <f>($C$61&lt;&gt;' LANSCOPE 申請書制御'!$E$2)</f>
        <v>1</v>
      </c>
      <c r="I101" s="146" t="b">
        <f t="shared" si="7"/>
        <v>0</v>
      </c>
      <c r="J101" s="141" t="str">
        <f>IFERROR(IF($C$61=' LANSCOPE 申請書制御'!$E$3, IF(VLOOKUP($C$5&amp;$C$6, TabNote[], ROW()-5, FALSE)=0, "", VLOOKUP($C$5&amp;$C$6, TabNote[], ROW()-5, FALSE)), ""), "")</f>
        <v/>
      </c>
      <c r="K101" s="302"/>
      <c r="L101" s="302"/>
      <c r="M101" s="302"/>
      <c r="N101" s="302"/>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c r="CA101" s="79"/>
      <c r="CB101" s="79"/>
      <c r="CC101" s="79"/>
      <c r="CD101" s="79"/>
      <c r="CE101" s="79"/>
      <c r="CF101" s="79"/>
      <c r="CG101" s="79"/>
      <c r="CH101" s="79"/>
      <c r="CI101" s="79"/>
    </row>
    <row r="102" spans="1:87" s="92" customFormat="1">
      <c r="A102" s="315" t="s">
        <v>126</v>
      </c>
      <c r="B102" s="118" t="s">
        <v>101</v>
      </c>
      <c r="C102" s="273"/>
      <c r="D102" s="59"/>
      <c r="E102" s="48"/>
      <c r="F102" s="141"/>
      <c r="G102" s="141">
        <f>VLOOKUP($C$5&amp;$C$6,TabVisible[],ROW()-5,FALSE)</f>
        <v>0</v>
      </c>
      <c r="H102" s="141" t="b">
        <f>($C$61&lt;&gt;' LANSCOPE 申請書制御'!$E$2)</f>
        <v>1</v>
      </c>
      <c r="I102" s="146" t="b">
        <f t="shared" si="7"/>
        <v>0</v>
      </c>
      <c r="J102" s="141" t="str">
        <f>IFERROR(IF($C$61=' LANSCOPE 申請書制御'!$E$3, IF(VLOOKUP($C$5&amp;$C$6, TabNote[], ROW()-5, FALSE)=0, "", VLOOKUP($C$5&amp;$C$6, TabNote[], ROW()-5, FALSE)), ""), "")</f>
        <v/>
      </c>
      <c r="K102" s="302"/>
      <c r="L102" s="302"/>
      <c r="M102" s="302"/>
      <c r="N102" s="302"/>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9"/>
      <c r="BY102" s="79"/>
      <c r="BZ102" s="79"/>
      <c r="CA102" s="79"/>
      <c r="CB102" s="79"/>
      <c r="CC102" s="79"/>
      <c r="CD102" s="79"/>
      <c r="CE102" s="79"/>
      <c r="CF102" s="79"/>
      <c r="CG102" s="79"/>
      <c r="CH102" s="79"/>
      <c r="CI102" s="79"/>
    </row>
    <row r="103" spans="1:87" s="92" customFormat="1">
      <c r="A103" s="315"/>
      <c r="B103" s="119" t="s">
        <v>103</v>
      </c>
      <c r="C103" s="273"/>
      <c r="D103" s="59"/>
      <c r="E103" s="48"/>
      <c r="F103" s="141"/>
      <c r="G103" s="141">
        <f>VLOOKUP($C$5&amp;$C$6,TabVisible[],ROW()-5,FALSE)</f>
        <v>0</v>
      </c>
      <c r="H103" s="141" t="b">
        <f>($C$61&lt;&gt;' LANSCOPE 申請書制御'!$E$2)</f>
        <v>1</v>
      </c>
      <c r="I103" s="146" t="b">
        <f t="shared" si="7"/>
        <v>0</v>
      </c>
      <c r="J103" s="141" t="str">
        <f>IFERROR(IF($C$61=' LANSCOPE 申請書制御'!$E$3, IF(VLOOKUP($C$5&amp;$C$6, TabNote[], ROW()-5, FALSE)=0, "", VLOOKUP($C$5&amp;$C$6, TabNote[], ROW()-5, FALSE)), ""), "")</f>
        <v/>
      </c>
      <c r="K103" s="302"/>
      <c r="L103" s="302"/>
      <c r="M103" s="302"/>
      <c r="N103" s="302"/>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79"/>
      <c r="BU103" s="79"/>
      <c r="BV103" s="79"/>
      <c r="BW103" s="79"/>
      <c r="BX103" s="79"/>
      <c r="BY103" s="79"/>
      <c r="BZ103" s="79"/>
      <c r="CA103" s="79"/>
      <c r="CB103" s="79"/>
      <c r="CC103" s="79"/>
      <c r="CD103" s="79"/>
      <c r="CE103" s="79"/>
      <c r="CF103" s="79"/>
      <c r="CG103" s="79"/>
      <c r="CH103" s="79"/>
      <c r="CI103" s="79"/>
    </row>
    <row r="104" spans="1:87" s="92" customFormat="1">
      <c r="A104" s="315"/>
      <c r="B104" s="119" t="s">
        <v>104</v>
      </c>
      <c r="C104" s="273"/>
      <c r="D104" s="59"/>
      <c r="E104" s="48"/>
      <c r="F104" s="141"/>
      <c r="G104" s="141">
        <f>VLOOKUP($C$5&amp;$C$6,TabVisible[],ROW()-5,FALSE)</f>
        <v>0</v>
      </c>
      <c r="H104" s="141" t="b">
        <f>($C$61&lt;&gt;' LANSCOPE 申請書制御'!$E$2)</f>
        <v>1</v>
      </c>
      <c r="I104" s="146" t="b">
        <f t="shared" si="7"/>
        <v>0</v>
      </c>
      <c r="J104" s="141" t="str">
        <f>IFERROR(IF($C$61=' LANSCOPE 申請書制御'!$E$3, IF(VLOOKUP($C$5&amp;$C$6, TabNote[], ROW()-5, FALSE)=0, "", VLOOKUP($C$5&amp;$C$6, TabNote[], ROW()-5, FALSE)), ""), "")</f>
        <v/>
      </c>
      <c r="K104" s="302"/>
      <c r="L104" s="302"/>
      <c r="M104" s="302"/>
      <c r="N104" s="302"/>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79"/>
      <c r="BU104" s="79"/>
      <c r="BV104" s="79"/>
      <c r="BW104" s="79"/>
      <c r="BX104" s="79"/>
      <c r="BY104" s="79"/>
      <c r="BZ104" s="79"/>
      <c r="CA104" s="79"/>
      <c r="CB104" s="79"/>
      <c r="CC104" s="79"/>
      <c r="CD104" s="79"/>
      <c r="CE104" s="79"/>
      <c r="CF104" s="79"/>
      <c r="CG104" s="79"/>
      <c r="CH104" s="79"/>
      <c r="CI104" s="79"/>
    </row>
    <row r="105" spans="1:87" s="92" customFormat="1" ht="120" customHeight="1">
      <c r="A105" s="315"/>
      <c r="B105" s="120" t="s">
        <v>105</v>
      </c>
      <c r="C105" s="276"/>
      <c r="D105" s="304" t="str">
        <f>J105</f>
        <v/>
      </c>
      <c r="E105" s="48"/>
      <c r="F105" s="141"/>
      <c r="G105" s="141">
        <f>VLOOKUP($C$5&amp;$C$6,TabVisible[],ROW()-5,FALSE)</f>
        <v>0</v>
      </c>
      <c r="H105" s="141" t="b">
        <f>($C$61&lt;&gt;' LANSCOPE 申請書制御'!$E$2)</f>
        <v>1</v>
      </c>
      <c r="I105" s="146" t="b">
        <f t="shared" si="7"/>
        <v>0</v>
      </c>
      <c r="J105" s="141" t="str">
        <f>IFERROR(IF($C$61=' LANSCOPE 申請書制御'!$E$3, IF(VLOOKUP($C$5&amp;$C$6, TabNote[], ROW()-5, FALSE)=0, "", VLOOKUP($C$5&amp;$C$6, TabNote[], ROW()-5, FALSE)), ""), "")</f>
        <v/>
      </c>
      <c r="K105" s="302"/>
      <c r="L105" s="302"/>
      <c r="M105" s="302"/>
      <c r="N105" s="302"/>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79"/>
      <c r="BK105" s="79"/>
      <c r="BL105" s="79"/>
      <c r="BM105" s="79"/>
      <c r="BN105" s="79"/>
      <c r="BO105" s="79"/>
      <c r="BP105" s="79"/>
      <c r="BQ105" s="79"/>
      <c r="BR105" s="79"/>
      <c r="BS105" s="79"/>
      <c r="BT105" s="79"/>
      <c r="BU105" s="79"/>
      <c r="BV105" s="79"/>
      <c r="BW105" s="79"/>
      <c r="BX105" s="79"/>
      <c r="BY105" s="79"/>
      <c r="BZ105" s="79"/>
      <c r="CA105" s="79"/>
      <c r="CB105" s="79"/>
      <c r="CC105" s="79"/>
      <c r="CD105" s="79"/>
      <c r="CE105" s="79"/>
      <c r="CF105" s="79"/>
      <c r="CG105" s="79"/>
      <c r="CH105" s="79"/>
      <c r="CI105" s="79"/>
    </row>
    <row r="106" spans="1:87" s="92" customFormat="1">
      <c r="A106" s="315"/>
      <c r="B106" s="118" t="s">
        <v>106</v>
      </c>
      <c r="C106" s="273"/>
      <c r="D106" s="60"/>
      <c r="E106" s="48"/>
      <c r="F106" s="141"/>
      <c r="G106" s="141">
        <f>VLOOKUP($C$5&amp;$C$6,TabVisible[],ROW()-5,FALSE)</f>
        <v>0</v>
      </c>
      <c r="H106" s="141" t="b">
        <f>($C$61&lt;&gt;' LANSCOPE 申請書制御'!$E$2)</f>
        <v>1</v>
      </c>
      <c r="I106" s="146" t="b">
        <f t="shared" si="7"/>
        <v>0</v>
      </c>
      <c r="J106" s="141" t="str">
        <f>IFERROR(IF($C$61=' LANSCOPE 申請書制御'!$E$3, IF(VLOOKUP($C$5&amp;$C$6, TabNote[], ROW()-5, FALSE)=0, "", VLOOKUP($C$5&amp;$C$6, TabNote[], ROW()-5, FALSE)), ""), "")</f>
        <v/>
      </c>
      <c r="K106" s="302"/>
      <c r="L106" s="302"/>
      <c r="M106" s="302"/>
      <c r="N106" s="302"/>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c r="BL106" s="79"/>
      <c r="BM106" s="79"/>
      <c r="BN106" s="79"/>
      <c r="BO106" s="79"/>
      <c r="BP106" s="79"/>
      <c r="BQ106" s="79"/>
      <c r="BR106" s="79"/>
      <c r="BS106" s="79"/>
      <c r="BT106" s="79"/>
      <c r="BU106" s="79"/>
      <c r="BV106" s="79"/>
      <c r="BW106" s="79"/>
      <c r="BX106" s="79"/>
      <c r="BY106" s="79"/>
      <c r="BZ106" s="79"/>
      <c r="CA106" s="79"/>
      <c r="CB106" s="79"/>
      <c r="CC106" s="79"/>
      <c r="CD106" s="79"/>
      <c r="CE106" s="79"/>
      <c r="CF106" s="79"/>
      <c r="CG106" s="79"/>
      <c r="CH106" s="79"/>
      <c r="CI106" s="79"/>
    </row>
    <row r="107" spans="1:87" s="92" customFormat="1">
      <c r="A107" s="315" t="s">
        <v>107</v>
      </c>
      <c r="B107" s="119" t="s">
        <v>108</v>
      </c>
      <c r="C107" s="273"/>
      <c r="D107" s="59"/>
      <c r="E107" s="48"/>
      <c r="F107" s="141"/>
      <c r="G107" s="141">
        <f>VLOOKUP($C$5&amp;$C$6,TabVisible[],ROW()-5,FALSE)</f>
        <v>0</v>
      </c>
      <c r="H107" s="141" t="b">
        <f>($C$61&lt;&gt;' LANSCOPE 申請書制御'!$E$2)</f>
        <v>1</v>
      </c>
      <c r="I107" s="146" t="b">
        <f t="shared" si="7"/>
        <v>0</v>
      </c>
      <c r="J107" s="141" t="str">
        <f>IFERROR(IF($C$61=' LANSCOPE 申請書制御'!$E$3, IF(VLOOKUP($C$5&amp;$C$6, TabNote[], ROW()-5, FALSE)=0, "", VLOOKUP($C$5&amp;$C$6, TabNote[], ROW()-5, FALSE)), ""), "")</f>
        <v/>
      </c>
      <c r="K107" s="302"/>
      <c r="L107" s="302"/>
      <c r="M107" s="302"/>
      <c r="N107" s="302"/>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79"/>
      <c r="BU107" s="79"/>
      <c r="BV107" s="79"/>
      <c r="BW107" s="79"/>
      <c r="BX107" s="79"/>
      <c r="BY107" s="79"/>
      <c r="BZ107" s="79"/>
      <c r="CA107" s="79"/>
      <c r="CB107" s="79"/>
      <c r="CC107" s="79"/>
      <c r="CD107" s="79"/>
      <c r="CE107" s="79"/>
      <c r="CF107" s="79"/>
      <c r="CG107" s="79"/>
      <c r="CH107" s="79"/>
      <c r="CI107" s="79"/>
    </row>
    <row r="108" spans="1:87" s="92" customFormat="1">
      <c r="A108" s="315"/>
      <c r="B108" s="119" t="s">
        <v>109</v>
      </c>
      <c r="C108" s="277"/>
      <c r="D108" s="61"/>
      <c r="E108" s="48"/>
      <c r="F108" s="141"/>
      <c r="G108" s="141">
        <f>VLOOKUP($C$5&amp;$C$6,TabVisible[],ROW()-5,FALSE)</f>
        <v>0</v>
      </c>
      <c r="H108" s="141" t="b">
        <f>($C$61&lt;&gt;' LANSCOPE 申請書制御'!$E$2)</f>
        <v>1</v>
      </c>
      <c r="I108" s="146" t="b">
        <f t="shared" si="7"/>
        <v>0</v>
      </c>
      <c r="J108" s="141" t="str">
        <f>IFERROR(IF($C$61=' LANSCOPE 申請書制御'!$E$3, IF(VLOOKUP($C$5&amp;$C$6, TabNote[], ROW()-5, FALSE)=0, "", VLOOKUP($C$5&amp;$C$6, TabNote[], ROW()-5, FALSE)), ""), "")</f>
        <v/>
      </c>
      <c r="K108" s="302"/>
      <c r="L108" s="302"/>
      <c r="M108" s="302"/>
      <c r="N108" s="302"/>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79"/>
      <c r="BU108" s="79"/>
      <c r="BV108" s="79"/>
      <c r="BW108" s="79"/>
      <c r="BX108" s="79"/>
      <c r="BY108" s="79"/>
      <c r="BZ108" s="79"/>
      <c r="CA108" s="79"/>
      <c r="CB108" s="79"/>
      <c r="CC108" s="79"/>
      <c r="CD108" s="79"/>
      <c r="CE108" s="79"/>
      <c r="CF108" s="79"/>
      <c r="CG108" s="79"/>
      <c r="CH108" s="79"/>
      <c r="CI108" s="79"/>
    </row>
    <row r="109" spans="1:87" s="92" customFormat="1">
      <c r="A109" s="315"/>
      <c r="B109" s="119" t="s">
        <v>110</v>
      </c>
      <c r="C109" s="273"/>
      <c r="D109" s="60"/>
      <c r="E109" s="48"/>
      <c r="F109" s="141"/>
      <c r="G109" s="141">
        <f>VLOOKUP($C$5&amp;$C$6,TabVisible[],ROW()-5,FALSE)</f>
        <v>0</v>
      </c>
      <c r="H109" s="141" t="b">
        <f>($C$61&lt;&gt;' LANSCOPE 申請書制御'!$E$2)</f>
        <v>1</v>
      </c>
      <c r="I109" s="146" t="b">
        <f>(AND(G109,H109))</f>
        <v>0</v>
      </c>
      <c r="J109" s="141" t="str">
        <f>IFERROR(IF($C$61=' LANSCOPE 申請書制御'!$E$3, IF(VLOOKUP($C$5&amp;$C$6, TabNote[], ROW()-5, FALSE)=0, "", VLOOKUP($C$5&amp;$C$6, TabNote[], ROW()-5, FALSE)), ""), "")</f>
        <v/>
      </c>
      <c r="K109" s="302"/>
      <c r="L109" s="302"/>
      <c r="M109" s="302"/>
      <c r="N109" s="302"/>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79"/>
      <c r="BU109" s="79"/>
      <c r="BV109" s="79"/>
      <c r="BW109" s="79"/>
      <c r="BX109" s="79"/>
      <c r="BY109" s="79"/>
      <c r="BZ109" s="79"/>
      <c r="CA109" s="79"/>
      <c r="CB109" s="79"/>
      <c r="CC109" s="79"/>
      <c r="CD109" s="79"/>
      <c r="CE109" s="79"/>
      <c r="CF109" s="79"/>
      <c r="CG109" s="79"/>
      <c r="CH109" s="79"/>
      <c r="CI109" s="79"/>
    </row>
    <row r="110" spans="1:87" s="92" customFormat="1" ht="18.600000000000001" thickBot="1">
      <c r="A110" s="316"/>
      <c r="B110" s="121" t="s">
        <v>111</v>
      </c>
      <c r="C110" s="274"/>
      <c r="D110" s="62"/>
      <c r="E110" s="48"/>
      <c r="F110" s="141"/>
      <c r="G110" s="141">
        <f>VLOOKUP($C$5&amp;$C$6,TabVisible[],ROW()-5,FALSE)</f>
        <v>0</v>
      </c>
      <c r="H110" s="141" t="b">
        <f>($C$61&lt;&gt;' LANSCOPE 申請書制御'!$E$2)</f>
        <v>1</v>
      </c>
      <c r="I110" s="146" t="b">
        <f>(AND(G110,H110))</f>
        <v>0</v>
      </c>
      <c r="J110" s="141" t="str">
        <f>IFERROR(IF($C$61=' LANSCOPE 申請書制御'!$E$3, IF(VLOOKUP($C$5&amp;$C$6, TabNote[], ROW()-5, FALSE)=0, "", VLOOKUP($C$5&amp;$C$6, TabNote[], ROW()-5, FALSE)), ""), "")</f>
        <v/>
      </c>
      <c r="K110" s="302"/>
      <c r="L110" s="302"/>
      <c r="M110" s="302"/>
      <c r="N110" s="302"/>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79"/>
      <c r="BU110" s="79"/>
      <c r="BV110" s="79"/>
      <c r="BW110" s="79"/>
      <c r="BX110" s="79"/>
      <c r="BY110" s="79"/>
      <c r="BZ110" s="79"/>
      <c r="CA110" s="79"/>
      <c r="CB110" s="79"/>
      <c r="CC110" s="79"/>
      <c r="CD110" s="79"/>
      <c r="CE110" s="79"/>
      <c r="CF110" s="79"/>
      <c r="CG110" s="79"/>
      <c r="CH110" s="79"/>
      <c r="CI110" s="79"/>
    </row>
    <row r="111" spans="1:87" s="92" customFormat="1" hidden="1">
      <c r="A111" s="131"/>
      <c r="B111" s="123"/>
      <c r="C111" s="132"/>
      <c r="D111" s="64"/>
      <c r="E111" s="48"/>
      <c r="F111" s="141"/>
      <c r="G111" s="141"/>
      <c r="H111" s="141"/>
      <c r="I111" s="146"/>
      <c r="J111" s="141" t="str">
        <f>IF($C$61=' LANSCOPE 申請書制御'!$E$3,VLOOKUP($C$5&amp;$C$6,TabNote[],ROW()-5,FALSE),"")</f>
        <v/>
      </c>
      <c r="K111" s="302"/>
      <c r="L111" s="302"/>
      <c r="M111" s="302"/>
      <c r="N111" s="302"/>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79"/>
      <c r="BU111" s="79"/>
      <c r="BV111" s="79"/>
      <c r="BW111" s="79"/>
      <c r="BX111" s="79"/>
      <c r="BY111" s="79"/>
      <c r="BZ111" s="79"/>
      <c r="CA111" s="79"/>
      <c r="CB111" s="79"/>
      <c r="CC111" s="79"/>
      <c r="CD111" s="79"/>
      <c r="CE111" s="79"/>
      <c r="CF111" s="79"/>
      <c r="CG111" s="79"/>
      <c r="CH111" s="79"/>
      <c r="CI111" s="79"/>
    </row>
    <row r="112" spans="1:87" s="92" customFormat="1" hidden="1">
      <c r="A112" s="131"/>
      <c r="B112" s="123"/>
      <c r="C112" s="132"/>
      <c r="D112" s="64"/>
      <c r="E112" s="48"/>
      <c r="F112" s="141"/>
      <c r="G112" s="141"/>
      <c r="H112" s="141"/>
      <c r="I112" s="146"/>
      <c r="J112" s="141" t="str">
        <f>IF($C$61=' LANSCOPE 申請書制御'!$E$3,VLOOKUP($C$5&amp;$C$6,TabNote[],ROW()-5,FALSE),"")</f>
        <v/>
      </c>
      <c r="K112" s="302"/>
      <c r="L112" s="302"/>
      <c r="M112" s="302"/>
      <c r="N112" s="302"/>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79"/>
      <c r="BU112" s="79"/>
      <c r="BV112" s="79"/>
      <c r="BW112" s="79"/>
      <c r="BX112" s="79"/>
      <c r="BY112" s="79"/>
      <c r="BZ112" s="79"/>
      <c r="CA112" s="79"/>
      <c r="CB112" s="79"/>
      <c r="CC112" s="79"/>
      <c r="CD112" s="79"/>
      <c r="CE112" s="79"/>
      <c r="CF112" s="79"/>
      <c r="CG112" s="79"/>
      <c r="CH112" s="79"/>
      <c r="CI112" s="79"/>
    </row>
    <row r="113" spans="1:87" s="92" customFormat="1" hidden="1">
      <c r="A113" s="131"/>
      <c r="B113" s="123"/>
      <c r="C113" s="132"/>
      <c r="D113" s="64"/>
      <c r="E113" s="48"/>
      <c r="F113" s="141"/>
      <c r="G113" s="141"/>
      <c r="H113" s="141"/>
      <c r="I113" s="146"/>
      <c r="J113" s="141" t="str">
        <f>IF($C$61=' LANSCOPE 申請書制御'!$E$3,VLOOKUP($C$5&amp;$C$6,TabNote[],ROW()-5,FALSE),"")</f>
        <v/>
      </c>
      <c r="K113" s="302"/>
      <c r="L113" s="302"/>
      <c r="M113" s="302"/>
      <c r="N113" s="302"/>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c r="BL113" s="79"/>
      <c r="BM113" s="79"/>
      <c r="BN113" s="79"/>
      <c r="BO113" s="79"/>
      <c r="BP113" s="79"/>
      <c r="BQ113" s="79"/>
      <c r="BR113" s="79"/>
      <c r="BS113" s="79"/>
      <c r="BT113" s="79"/>
      <c r="BU113" s="79"/>
      <c r="BV113" s="79"/>
      <c r="BW113" s="79"/>
      <c r="BX113" s="79"/>
      <c r="BY113" s="79"/>
      <c r="BZ113" s="79"/>
      <c r="CA113" s="79"/>
      <c r="CB113" s="79"/>
      <c r="CC113" s="79"/>
      <c r="CD113" s="79"/>
      <c r="CE113" s="79"/>
      <c r="CF113" s="79"/>
      <c r="CG113" s="79"/>
      <c r="CH113" s="79"/>
      <c r="CI113" s="79"/>
    </row>
    <row r="114" spans="1:87" s="92" customFormat="1" hidden="1">
      <c r="A114" s="131"/>
      <c r="B114" s="123"/>
      <c r="C114" s="132"/>
      <c r="D114" s="64"/>
      <c r="E114" s="48"/>
      <c r="F114" s="141"/>
      <c r="G114" s="141"/>
      <c r="H114" s="141"/>
      <c r="I114" s="146"/>
      <c r="J114" s="141" t="str">
        <f>IF($C$61=' LANSCOPE 申請書制御'!$E$3,VLOOKUP($C$5&amp;$C$6,TabNote[],ROW()-5,FALSE),"")</f>
        <v/>
      </c>
      <c r="K114" s="302"/>
      <c r="L114" s="302"/>
      <c r="M114" s="302"/>
      <c r="N114" s="302"/>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c r="BL114" s="79"/>
      <c r="BM114" s="79"/>
      <c r="BN114" s="79"/>
      <c r="BO114" s="79"/>
      <c r="BP114" s="79"/>
      <c r="BQ114" s="79"/>
      <c r="BR114" s="79"/>
      <c r="BS114" s="79"/>
      <c r="BT114" s="79"/>
      <c r="BU114" s="79"/>
      <c r="BV114" s="79"/>
      <c r="BW114" s="79"/>
      <c r="BX114" s="79"/>
      <c r="BY114" s="79"/>
      <c r="BZ114" s="79"/>
      <c r="CA114" s="79"/>
      <c r="CB114" s="79"/>
      <c r="CC114" s="79"/>
      <c r="CD114" s="79"/>
      <c r="CE114" s="79"/>
      <c r="CF114" s="79"/>
      <c r="CG114" s="79"/>
      <c r="CH114" s="79"/>
      <c r="CI114" s="79"/>
    </row>
    <row r="115" spans="1:87" s="92" customFormat="1" hidden="1">
      <c r="A115" s="131"/>
      <c r="B115" s="123"/>
      <c r="C115" s="132"/>
      <c r="D115" s="64"/>
      <c r="E115" s="48"/>
      <c r="F115" s="141"/>
      <c r="G115" s="141"/>
      <c r="H115" s="141"/>
      <c r="I115" s="146"/>
      <c r="J115" s="141"/>
      <c r="K115" s="302"/>
      <c r="L115" s="302"/>
      <c r="M115" s="302"/>
      <c r="N115" s="302"/>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c r="BL115" s="79"/>
      <c r="BM115" s="79"/>
      <c r="BN115" s="79"/>
      <c r="BO115" s="79"/>
      <c r="BP115" s="79"/>
      <c r="BQ115" s="79"/>
      <c r="BR115" s="79"/>
      <c r="BS115" s="79"/>
      <c r="BT115" s="79"/>
      <c r="BU115" s="79"/>
      <c r="BV115" s="79"/>
      <c r="BW115" s="79"/>
      <c r="BX115" s="79"/>
      <c r="BY115" s="79"/>
      <c r="BZ115" s="79"/>
      <c r="CA115" s="79"/>
      <c r="CB115" s="79"/>
      <c r="CC115" s="79"/>
      <c r="CD115" s="79"/>
      <c r="CE115" s="79"/>
      <c r="CF115" s="79"/>
      <c r="CG115" s="79"/>
      <c r="CH115" s="79"/>
      <c r="CI115" s="79"/>
    </row>
    <row r="116" spans="1:87" s="92" customFormat="1" hidden="1">
      <c r="A116" s="131"/>
      <c r="B116" s="123"/>
      <c r="C116" s="132"/>
      <c r="D116" s="64"/>
      <c r="E116" s="48"/>
      <c r="F116" s="141"/>
      <c r="G116" s="141"/>
      <c r="H116" s="141"/>
      <c r="I116" s="146"/>
      <c r="J116" s="141"/>
      <c r="K116" s="302"/>
      <c r="L116" s="302"/>
      <c r="M116" s="302"/>
      <c r="N116" s="302"/>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c r="BL116" s="79"/>
      <c r="BM116" s="79"/>
      <c r="BN116" s="79"/>
      <c r="BO116" s="79"/>
      <c r="BP116" s="79"/>
      <c r="BQ116" s="79"/>
      <c r="BR116" s="79"/>
      <c r="BS116" s="79"/>
      <c r="BT116" s="79"/>
      <c r="BU116" s="79"/>
      <c r="BV116" s="79"/>
      <c r="BW116" s="79"/>
      <c r="BX116" s="79"/>
      <c r="BY116" s="79"/>
      <c r="BZ116" s="79"/>
      <c r="CA116" s="79"/>
      <c r="CB116" s="79"/>
      <c r="CC116" s="79"/>
      <c r="CD116" s="79"/>
      <c r="CE116" s="79"/>
      <c r="CF116" s="79"/>
      <c r="CG116" s="79"/>
      <c r="CH116" s="79"/>
      <c r="CI116" s="79"/>
    </row>
    <row r="117" spans="1:87" s="92" customFormat="1" hidden="1">
      <c r="A117" s="131"/>
      <c r="B117" s="123"/>
      <c r="C117" s="132"/>
      <c r="D117" s="64"/>
      <c r="E117" s="48"/>
      <c r="F117" s="141"/>
      <c r="G117" s="141"/>
      <c r="H117" s="141"/>
      <c r="I117" s="146"/>
      <c r="J117" s="141"/>
      <c r="K117" s="302"/>
      <c r="L117" s="302"/>
      <c r="M117" s="302"/>
      <c r="N117" s="302"/>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79"/>
      <c r="BR117" s="79"/>
      <c r="BS117" s="79"/>
      <c r="BT117" s="79"/>
      <c r="BU117" s="79"/>
      <c r="BV117" s="79"/>
      <c r="BW117" s="79"/>
      <c r="BX117" s="79"/>
      <c r="BY117" s="79"/>
      <c r="BZ117" s="79"/>
      <c r="CA117" s="79"/>
      <c r="CB117" s="79"/>
      <c r="CC117" s="79"/>
      <c r="CD117" s="79"/>
      <c r="CE117" s="79"/>
      <c r="CF117" s="79"/>
      <c r="CG117" s="79"/>
      <c r="CH117" s="79"/>
      <c r="CI117" s="79"/>
    </row>
    <row r="118" spans="1:87" s="92" customFormat="1" hidden="1">
      <c r="A118" s="131"/>
      <c r="B118" s="123"/>
      <c r="C118" s="132"/>
      <c r="D118" s="64"/>
      <c r="E118" s="48"/>
      <c r="F118" s="141"/>
      <c r="G118" s="141"/>
      <c r="H118" s="141"/>
      <c r="I118" s="146"/>
      <c r="J118" s="141"/>
      <c r="K118" s="302"/>
      <c r="L118" s="302"/>
      <c r="M118" s="302"/>
      <c r="N118" s="302"/>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79"/>
      <c r="BN118" s="79"/>
      <c r="BO118" s="79"/>
      <c r="BP118" s="79"/>
      <c r="BQ118" s="79"/>
      <c r="BR118" s="79"/>
      <c r="BS118" s="79"/>
      <c r="BT118" s="79"/>
      <c r="BU118" s="79"/>
      <c r="BV118" s="79"/>
      <c r="BW118" s="79"/>
      <c r="BX118" s="79"/>
      <c r="BY118" s="79"/>
      <c r="BZ118" s="79"/>
      <c r="CA118" s="79"/>
      <c r="CB118" s="79"/>
      <c r="CC118" s="79"/>
      <c r="CD118" s="79"/>
      <c r="CE118" s="79"/>
      <c r="CF118" s="79"/>
      <c r="CG118" s="79"/>
      <c r="CH118" s="79"/>
      <c r="CI118" s="79"/>
    </row>
    <row r="119" spans="1:87" s="92" customFormat="1" hidden="1">
      <c r="A119" s="131"/>
      <c r="B119" s="123"/>
      <c r="C119" s="132"/>
      <c r="D119" s="64"/>
      <c r="E119" s="48"/>
      <c r="F119" s="141"/>
      <c r="G119" s="141"/>
      <c r="H119" s="141"/>
      <c r="I119" s="146"/>
      <c r="J119" s="141"/>
      <c r="K119" s="302"/>
      <c r="L119" s="302"/>
      <c r="M119" s="302"/>
      <c r="N119" s="302"/>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79"/>
      <c r="BR119" s="79"/>
      <c r="BS119" s="79"/>
      <c r="BT119" s="79"/>
      <c r="BU119" s="79"/>
      <c r="BV119" s="79"/>
      <c r="BW119" s="79"/>
      <c r="BX119" s="79"/>
      <c r="BY119" s="79"/>
      <c r="BZ119" s="79"/>
      <c r="CA119" s="79"/>
      <c r="CB119" s="79"/>
      <c r="CC119" s="79"/>
      <c r="CD119" s="79"/>
      <c r="CE119" s="79"/>
      <c r="CF119" s="79"/>
      <c r="CG119" s="79"/>
      <c r="CH119" s="79"/>
      <c r="CI119" s="79"/>
    </row>
    <row r="120" spans="1:87">
      <c r="A120" s="133" t="s">
        <v>141</v>
      </c>
      <c r="K120" s="302"/>
      <c r="L120" s="302"/>
      <c r="M120" s="302"/>
      <c r="N120" s="302"/>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c r="BL120" s="79"/>
      <c r="BM120" s="79"/>
      <c r="BN120" s="79"/>
      <c r="BO120" s="79"/>
      <c r="BP120" s="79"/>
      <c r="BQ120" s="79"/>
      <c r="BR120" s="79"/>
      <c r="BS120" s="79"/>
      <c r="BT120" s="79"/>
      <c r="BU120" s="79"/>
      <c r="BV120" s="79"/>
      <c r="BW120" s="79"/>
      <c r="BX120" s="79"/>
      <c r="BY120" s="79"/>
      <c r="BZ120" s="79"/>
      <c r="CA120" s="79"/>
      <c r="CB120" s="79"/>
      <c r="CC120" s="79"/>
      <c r="CD120" s="79"/>
      <c r="CE120" s="79"/>
      <c r="CF120" s="79"/>
      <c r="CG120" s="79"/>
      <c r="CH120" s="79"/>
      <c r="CI120" s="79"/>
    </row>
    <row r="121" spans="1:87" ht="18.95" customHeight="1">
      <c r="A121" s="159" t="s">
        <v>142</v>
      </c>
      <c r="B121" s="160"/>
      <c r="C121" s="160"/>
      <c r="D121" s="161"/>
      <c r="K121" s="302"/>
      <c r="L121" s="302"/>
      <c r="M121" s="302"/>
      <c r="N121" s="302"/>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c r="BL121" s="79"/>
      <c r="BM121" s="79"/>
      <c r="BN121" s="79"/>
      <c r="BO121" s="79"/>
      <c r="BP121" s="79"/>
      <c r="BQ121" s="79"/>
      <c r="BR121" s="79"/>
      <c r="BS121" s="79"/>
      <c r="BT121" s="79"/>
      <c r="BU121" s="79"/>
      <c r="BV121" s="79"/>
      <c r="BW121" s="79"/>
      <c r="BX121" s="79"/>
      <c r="BY121" s="79"/>
      <c r="BZ121" s="79"/>
      <c r="CA121" s="79"/>
      <c r="CB121" s="79"/>
      <c r="CC121" s="79"/>
      <c r="CD121" s="79"/>
      <c r="CE121" s="79"/>
      <c r="CF121" s="79"/>
      <c r="CG121" s="79"/>
      <c r="CH121" s="79"/>
      <c r="CI121" s="79"/>
    </row>
    <row r="122" spans="1:87">
      <c r="A122" s="162" t="s">
        <v>143</v>
      </c>
      <c r="B122" s="137"/>
      <c r="C122" s="137"/>
      <c r="D122" s="163"/>
      <c r="K122" s="302"/>
      <c r="L122" s="302"/>
      <c r="M122" s="302"/>
      <c r="N122" s="302"/>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c r="BL122" s="79"/>
      <c r="BM122" s="79"/>
      <c r="BN122" s="79"/>
      <c r="BO122" s="79"/>
      <c r="BP122" s="79"/>
      <c r="BQ122" s="79"/>
      <c r="BR122" s="79"/>
      <c r="BS122" s="79"/>
      <c r="BT122" s="79"/>
      <c r="BU122" s="79"/>
      <c r="BV122" s="79"/>
      <c r="BW122" s="79"/>
      <c r="BX122" s="79"/>
      <c r="BY122" s="79"/>
      <c r="BZ122" s="79"/>
      <c r="CA122" s="79"/>
      <c r="CB122" s="79"/>
      <c r="CC122" s="79"/>
      <c r="CD122" s="79"/>
      <c r="CE122" s="79"/>
      <c r="CF122" s="79"/>
      <c r="CG122" s="79"/>
      <c r="CH122" s="79"/>
      <c r="CI122" s="79"/>
    </row>
    <row r="123" spans="1:87">
      <c r="A123" s="162"/>
      <c r="B123" s="137"/>
      <c r="C123" s="137"/>
      <c r="D123" s="163"/>
      <c r="K123" s="302"/>
      <c r="L123" s="302"/>
      <c r="M123" s="302"/>
      <c r="N123" s="302"/>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79"/>
      <c r="BJ123" s="79"/>
      <c r="BK123" s="79"/>
      <c r="BL123" s="79"/>
      <c r="BM123" s="79"/>
      <c r="BN123" s="79"/>
      <c r="BO123" s="79"/>
      <c r="BP123" s="79"/>
      <c r="BQ123" s="79"/>
      <c r="BR123" s="79"/>
      <c r="BS123" s="79"/>
      <c r="BT123" s="79"/>
      <c r="BU123" s="79"/>
      <c r="BV123" s="79"/>
      <c r="BW123" s="79"/>
      <c r="BX123" s="79"/>
      <c r="BY123" s="79"/>
      <c r="BZ123" s="79"/>
      <c r="CA123" s="79"/>
      <c r="CB123" s="79"/>
      <c r="CC123" s="79"/>
      <c r="CD123" s="79"/>
      <c r="CE123" s="79"/>
      <c r="CF123" s="79"/>
      <c r="CG123" s="79"/>
      <c r="CH123" s="79"/>
      <c r="CI123" s="79"/>
    </row>
    <row r="124" spans="1:87">
      <c r="A124" s="164"/>
      <c r="B124" s="165"/>
      <c r="C124" s="165"/>
      <c r="D124" s="166"/>
      <c r="K124" s="302"/>
      <c r="L124" s="302"/>
      <c r="M124" s="302"/>
      <c r="N124" s="302"/>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c r="BL124" s="79"/>
      <c r="BM124" s="79"/>
      <c r="BN124" s="79"/>
      <c r="BO124" s="79"/>
      <c r="BP124" s="79"/>
      <c r="BQ124" s="79"/>
      <c r="BR124" s="79"/>
      <c r="BS124" s="79"/>
      <c r="BT124" s="79"/>
      <c r="BU124" s="79"/>
      <c r="BV124" s="79"/>
      <c r="BW124" s="79"/>
      <c r="BX124" s="79"/>
      <c r="BY124" s="79"/>
      <c r="BZ124" s="79"/>
      <c r="CA124" s="79"/>
      <c r="CB124" s="79"/>
      <c r="CC124" s="79"/>
      <c r="CD124" s="79"/>
      <c r="CE124" s="79"/>
      <c r="CF124" s="79"/>
      <c r="CG124" s="79"/>
      <c r="CH124" s="79"/>
      <c r="CI124" s="79"/>
    </row>
    <row r="125" spans="1:87">
      <c r="K125" s="302"/>
      <c r="L125" s="302"/>
      <c r="M125" s="302"/>
      <c r="N125" s="302"/>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c r="BL125" s="79"/>
      <c r="BM125" s="79"/>
      <c r="BN125" s="79"/>
      <c r="BO125" s="79"/>
      <c r="BP125" s="79"/>
      <c r="BQ125" s="79"/>
      <c r="BR125" s="79"/>
      <c r="BS125" s="79"/>
      <c r="BT125" s="79"/>
      <c r="BU125" s="79"/>
      <c r="BV125" s="79"/>
      <c r="BW125" s="79"/>
      <c r="BX125" s="79"/>
      <c r="BY125" s="79"/>
      <c r="BZ125" s="79"/>
      <c r="CA125" s="79"/>
      <c r="CB125" s="79"/>
      <c r="CC125" s="79"/>
      <c r="CD125" s="79"/>
      <c r="CE125" s="79"/>
      <c r="CF125" s="79"/>
      <c r="CG125" s="79"/>
      <c r="CH125" s="79"/>
      <c r="CI125" s="79"/>
    </row>
    <row r="126" spans="1:87">
      <c r="K126" s="302"/>
      <c r="L126" s="302"/>
      <c r="M126" s="302"/>
      <c r="N126" s="302"/>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c r="BL126" s="79"/>
      <c r="BM126" s="79"/>
      <c r="BN126" s="79"/>
      <c r="BO126" s="79"/>
      <c r="BP126" s="79"/>
      <c r="BQ126" s="79"/>
      <c r="BR126" s="79"/>
      <c r="BS126" s="79"/>
      <c r="BT126" s="79"/>
      <c r="BU126" s="79"/>
      <c r="BV126" s="79"/>
      <c r="BW126" s="79"/>
      <c r="BX126" s="79"/>
      <c r="BY126" s="79"/>
      <c r="BZ126" s="79"/>
      <c r="CA126" s="79"/>
      <c r="CB126" s="79"/>
      <c r="CC126" s="79"/>
      <c r="CD126" s="79"/>
      <c r="CE126" s="79"/>
      <c r="CF126" s="79"/>
      <c r="CG126" s="79"/>
      <c r="CH126" s="79"/>
      <c r="CI126" s="79"/>
    </row>
    <row r="127" spans="1:87">
      <c r="K127" s="302"/>
      <c r="L127" s="302"/>
      <c r="M127" s="302"/>
      <c r="N127" s="302"/>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c r="BQ127" s="79"/>
      <c r="BR127" s="79"/>
      <c r="BS127" s="79"/>
      <c r="BT127" s="79"/>
      <c r="BU127" s="79"/>
      <c r="BV127" s="79"/>
      <c r="BW127" s="79"/>
      <c r="BX127" s="79"/>
      <c r="BY127" s="79"/>
      <c r="BZ127" s="79"/>
      <c r="CA127" s="79"/>
      <c r="CB127" s="79"/>
      <c r="CC127" s="79"/>
      <c r="CD127" s="79"/>
      <c r="CE127" s="79"/>
      <c r="CF127" s="79"/>
      <c r="CG127" s="79"/>
      <c r="CH127" s="79"/>
      <c r="CI127" s="79"/>
    </row>
    <row r="128" spans="1:87">
      <c r="K128" s="302"/>
      <c r="L128" s="300"/>
      <c r="M128" s="300"/>
      <c r="N128" s="300"/>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c r="CE128" s="138"/>
      <c r="CF128" s="138"/>
      <c r="CG128" s="138"/>
      <c r="CH128" s="138"/>
      <c r="CI128" s="138"/>
    </row>
    <row r="129" spans="11:87">
      <c r="K129" s="300"/>
      <c r="L129" s="300"/>
      <c r="M129" s="300"/>
      <c r="N129" s="300"/>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c r="CH129" s="138"/>
      <c r="CI129" s="138"/>
    </row>
    <row r="130" spans="11:87">
      <c r="K130" s="300"/>
      <c r="L130" s="300"/>
      <c r="M130" s="300"/>
      <c r="N130" s="300"/>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8"/>
      <c r="BR130" s="138"/>
      <c r="BS130" s="138"/>
      <c r="BT130" s="138"/>
      <c r="BU130" s="138"/>
      <c r="BV130" s="138"/>
      <c r="BW130" s="138"/>
      <c r="BX130" s="138"/>
      <c r="BY130" s="138"/>
      <c r="BZ130" s="138"/>
      <c r="CA130" s="138"/>
      <c r="CB130" s="138"/>
      <c r="CC130" s="138"/>
      <c r="CD130" s="138"/>
      <c r="CE130" s="138"/>
      <c r="CF130" s="138"/>
      <c r="CG130" s="138"/>
      <c r="CH130" s="138"/>
      <c r="CI130" s="138"/>
    </row>
    <row r="131" spans="11:87">
      <c r="K131" s="300"/>
      <c r="L131" s="300"/>
      <c r="M131" s="300"/>
      <c r="N131" s="300"/>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c r="BI131" s="138"/>
      <c r="BJ131" s="138"/>
      <c r="BK131" s="138"/>
      <c r="BL131" s="138"/>
      <c r="BM131" s="138"/>
      <c r="BN131" s="138"/>
      <c r="BO131" s="138"/>
      <c r="BP131" s="138"/>
      <c r="BQ131" s="138"/>
      <c r="BR131" s="138"/>
      <c r="BS131" s="138"/>
      <c r="BT131" s="138"/>
      <c r="BU131" s="138"/>
      <c r="BV131" s="138"/>
      <c r="BW131" s="138"/>
      <c r="BX131" s="138"/>
      <c r="BY131" s="138"/>
      <c r="BZ131" s="138"/>
      <c r="CA131" s="138"/>
      <c r="CB131" s="138"/>
      <c r="CC131" s="138"/>
      <c r="CD131" s="138"/>
      <c r="CE131" s="138"/>
      <c r="CF131" s="138"/>
      <c r="CG131" s="138"/>
      <c r="CH131" s="138"/>
      <c r="CI131" s="138"/>
    </row>
    <row r="132" spans="11:87">
      <c r="K132" s="300"/>
    </row>
  </sheetData>
  <sheetProtection algorithmName="SHA-512" hashValue="S/SEDc6wlNGQbKCUoR1VLXYqeBQrDLIT7pqv67bHqbGZXsW3hhbWXjuy87eo2JVHaZTLzY3q4MtOOx2jd9xmlg==" saltValue="PNYxJfHjoAe/rKplU7rxVw==" spinCount="100000" sheet="1" objects="1" scenarios="1"/>
  <protectedRanges>
    <protectedRange password="C5D8" sqref="A29:B33 B72:B79 B107:B119 B87:B99" name="範囲2_4"/>
    <protectedRange password="C5D8" sqref="A101:B101 A80:B81 A61:B61 A63:B64" name="範囲2_7"/>
    <protectedRange password="C5D8" sqref="B65 B102 B82" name="範囲1_9"/>
    <protectedRange password="C5D8" sqref="A51:B51 A100:B100" name="範囲2_1_6"/>
    <protectedRange password="C5D8" sqref="A65 B66:B69 A67:A69 B103:B104 B83:B84 A82 A84 A102 A104" name="範囲1_2_7"/>
    <protectedRange password="C5D8" sqref="A70:B70 A85:B85 A105:B105" name="範囲1_4_5"/>
    <protectedRange password="C5D8" sqref="A72:A73 A87:A88 A107:A108" name="範囲2_4_1_5"/>
    <protectedRange password="C5D8" sqref="A74:A79 A71:B71 A86:B86 A106:B106 A89:A99 A109:A119" name="範囲2_4_2_5"/>
    <protectedRange password="C5D8" sqref="A4:B4" name="範囲1_1"/>
    <protectedRange password="C5D8" sqref="L7:CI9" name="範囲1_10"/>
    <protectedRange password="C5D8" sqref="K7:K9" name="範囲1_3"/>
  </protectedRanges>
  <mergeCells count="21">
    <mergeCell ref="A72:A75"/>
    <mergeCell ref="A64:B64"/>
    <mergeCell ref="A24:A29"/>
    <mergeCell ref="A30:A33"/>
    <mergeCell ref="A34:A38"/>
    <mergeCell ref="A5:B5"/>
    <mergeCell ref="A6:B6"/>
    <mergeCell ref="A8:B8"/>
    <mergeCell ref="A9:B9"/>
    <mergeCell ref="A107:A110"/>
    <mergeCell ref="A52:B52"/>
    <mergeCell ref="A53:A54"/>
    <mergeCell ref="A7:B7"/>
    <mergeCell ref="A10:B10"/>
    <mergeCell ref="A22:A23"/>
    <mergeCell ref="A65:A71"/>
    <mergeCell ref="A102:A106"/>
    <mergeCell ref="A81:B81"/>
    <mergeCell ref="A101:B101"/>
    <mergeCell ref="A82:A86"/>
    <mergeCell ref="A87:A90"/>
  </mergeCells>
  <phoneticPr fontId="1"/>
  <conditionalFormatting sqref="C5:D6">
    <cfRule type="expression" dxfId="704" priority="22">
      <formula>$F5</formula>
    </cfRule>
  </conditionalFormatting>
  <conditionalFormatting sqref="C52:D52">
    <cfRule type="expression" dxfId="703" priority="9">
      <formula>$F52</formula>
    </cfRule>
  </conditionalFormatting>
  <conditionalFormatting sqref="C52:D59 C7:D19 C22:D49 C64:D79 C81:D90 C101:D119">
    <cfRule type="expression" dxfId="702" priority="32">
      <formula>($I7=FALSE)</formula>
    </cfRule>
  </conditionalFormatting>
  <conditionalFormatting sqref="C61:D61">
    <cfRule type="expression" dxfId="701" priority="16">
      <formula>$F61</formula>
    </cfRule>
  </conditionalFormatting>
  <dataValidations count="2">
    <dataValidation type="custom" allowBlank="1" showInputMessage="1" showErrorMessage="1" errorTitle="警告" error="メールアドレスは１つしか入力できません。" sqref="D28 D70 D85 D105" xr:uid="{8906CC61-EF8E-B143-BBD2-59F99D298B6C}">
      <formula1>LEN(D28)-LEN(SUBSTITUTE(D28, "@",""))/LEN("@")&lt;2</formula1>
    </dataValidation>
    <dataValidation imeMode="off" allowBlank="1" showInputMessage="1" showErrorMessage="1" sqref="C28:C30 C70:C72 C85:C87 C105:C107 C23 C7:C10 C34:C38" xr:uid="{337E8839-4D6B-2045-B874-8351BF7D3D89}"/>
  </dataValidations>
  <hyperlinks>
    <hyperlink ref="C53" r:id="rId1" xr:uid="{C0719444-1CEE-4013-80D1-3ADB46DB4728}"/>
    <hyperlink ref="C54" r:id="rId2" display="https://www.motex.co.jp/privacy/" xr:uid="{9F181542-82C5-45FE-8A75-FDE92EBE2F5A}"/>
  </hyperlinks>
  <printOptions horizontalCentered="1" verticalCentered="1"/>
  <pageMargins left="0.39370078740157483" right="0.39370078740157483" top="0.35433070866141736" bottom="0.35433070866141736" header="0.31496062992125984" footer="0.31496062992125984"/>
  <pageSetup paperSize="9" scale="40" orientation="portrait" r:id="rId3"/>
  <extLst>
    <ext xmlns:x14="http://schemas.microsoft.com/office/spreadsheetml/2009/9/main" uri="{CCE6A557-97BC-4b89-ADB6-D9C93CAAB3DF}">
      <x14:dataValidations xmlns:xm="http://schemas.microsoft.com/office/excel/2006/main" count="5">
        <x14:dataValidation type="list" allowBlank="1" showInputMessage="1" showErrorMessage="1" xr:uid="{6A037B04-EE65-C849-A719-81AED0E71C1C}">
          <x14:formula1>
            <xm:f>' LANSCOPE 申請書制御'!$G$2</xm:f>
          </x14:formula1>
          <xm:sqref>C52</xm:sqref>
        </x14:dataValidation>
        <x14:dataValidation type="list" allowBlank="1" showInputMessage="1" showErrorMessage="1" xr:uid="{0C3DFDA1-3B5D-5543-B74B-6DEB168BB23A}">
          <x14:formula1>
            <xm:f>' LANSCOPE 申請書制御'!$E$2:$E$3</xm:f>
          </x14:formula1>
          <xm:sqref>C61</xm:sqref>
        </x14:dataValidation>
        <x14:dataValidation type="list" allowBlank="1" showInputMessage="1" showErrorMessage="1" xr:uid="{7C76B9D7-1950-1F45-A04E-85510F83DD1A}">
          <x14:formula1>
            <xm:f>' LANSCOPE 申請書制御'!$A$2:$A$15</xm:f>
          </x14:formula1>
          <xm:sqref>C5</xm:sqref>
        </x14:dataValidation>
        <x14:dataValidation type="list" allowBlank="1" showInputMessage="1" showErrorMessage="1" xr:uid="{6A6CA00F-4275-EE4F-8EA7-9BA8407A2695}">
          <x14:formula1>
            <xm:f>' LANSCOPE 申請書制御'!$C$2:$C$3</xm:f>
          </x14:formula1>
          <xm:sqref>C6</xm:sqref>
        </x14:dataValidation>
        <x14:dataValidation type="list" allowBlank="1" showInputMessage="1" showErrorMessage="1" xr:uid="{CA0A5C2E-9E29-114F-B493-565A50B04607}">
          <x14:formula1>
            <xm:f>' LANSCOPE 申請書制御'!$A$82:$A$129</xm:f>
          </x14:formula1>
          <xm:sqref>C25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A137C-316D-4A87-B5A4-402D12574BFE}">
  <sheetPr codeName="Sheet5">
    <tabColor theme="8"/>
  </sheetPr>
  <dimension ref="A1:CJ114"/>
  <sheetViews>
    <sheetView workbookViewId="0">
      <selection activeCell="C6" sqref="C6"/>
    </sheetView>
  </sheetViews>
  <sheetFormatPr defaultColWidth="26" defaultRowHeight="18"/>
  <cols>
    <col min="1" max="1" width="18" style="112" bestFit="1" customWidth="1"/>
    <col min="2" max="2" width="29.125" style="113" customWidth="1"/>
    <col min="3" max="3" width="68.125" style="85" customWidth="1"/>
    <col min="4" max="4" width="72.375" style="68" customWidth="1"/>
    <col min="5" max="5" width="10.125" style="52" customWidth="1"/>
    <col min="6" max="9" width="8" style="141" customWidth="1"/>
    <col min="10" max="10" width="7.875" style="146" bestFit="1" customWidth="1"/>
    <col min="11" max="11" width="26" style="141"/>
    <col min="12" max="16384" width="26" style="106"/>
  </cols>
  <sheetData>
    <row r="1" spans="1:88" s="68" customFormat="1" thickBot="1">
      <c r="A1" s="65"/>
      <c r="B1" s="66"/>
      <c r="C1" s="67"/>
      <c r="D1" s="262">
        <f>'LANSCOPE 申請書'!D1</f>
        <v>20251104</v>
      </c>
      <c r="E1" s="48"/>
      <c r="F1" s="141"/>
      <c r="G1" s="141"/>
      <c r="H1" s="141"/>
      <c r="I1" s="141"/>
      <c r="J1" s="141"/>
      <c r="K1" s="141"/>
    </row>
    <row r="2" spans="1:88" s="72" customFormat="1" ht="29.45" thickBot="1">
      <c r="A2" s="69"/>
      <c r="B2" s="70"/>
      <c r="C2" s="70" t="s">
        <v>144</v>
      </c>
      <c r="D2" s="49"/>
      <c r="E2" s="285"/>
      <c r="F2" s="142"/>
      <c r="G2" s="142"/>
      <c r="H2" s="142"/>
      <c r="I2" s="142"/>
      <c r="J2" s="142"/>
      <c r="K2" s="142"/>
    </row>
    <row r="3" spans="1:88" s="73" customFormat="1" thickBot="1">
      <c r="A3" s="50" t="s">
        <v>145</v>
      </c>
      <c r="B3" s="50"/>
      <c r="C3" s="50"/>
      <c r="D3" s="50"/>
      <c r="E3" s="51"/>
      <c r="F3" s="143"/>
      <c r="G3" s="143"/>
      <c r="H3" s="143"/>
      <c r="I3" s="143"/>
      <c r="J3" s="143"/>
      <c r="K3" s="143"/>
    </row>
    <row r="4" spans="1:88" s="68" customFormat="1" ht="17.45">
      <c r="A4" s="74" t="s">
        <v>83</v>
      </c>
      <c r="B4" s="75"/>
      <c r="C4" s="76"/>
      <c r="D4" s="168" t="s">
        <v>84</v>
      </c>
      <c r="E4" s="48"/>
      <c r="F4" s="138" t="s">
        <v>85</v>
      </c>
      <c r="G4" s="138" t="s">
        <v>86</v>
      </c>
      <c r="H4" s="138" t="s">
        <v>87</v>
      </c>
      <c r="I4" s="138" t="s">
        <v>146</v>
      </c>
      <c r="J4" s="138" t="s">
        <v>88</v>
      </c>
      <c r="K4" s="141" t="s">
        <v>89</v>
      </c>
    </row>
    <row r="5" spans="1:88" s="68" customFormat="1" ht="17.45">
      <c r="A5" s="311" t="s">
        <v>0</v>
      </c>
      <c r="B5" s="312"/>
      <c r="C5" s="193" t="s">
        <v>147</v>
      </c>
      <c r="D5" s="195" t="s">
        <v>91</v>
      </c>
      <c r="E5" s="48"/>
      <c r="F5" s="141" t="b">
        <f>IF(C5="",TRUE,FALSE)</f>
        <v>0</v>
      </c>
      <c r="G5" s="141"/>
      <c r="H5" s="141"/>
      <c r="I5" s="141"/>
      <c r="J5" s="141">
        <f>G5</f>
        <v>0</v>
      </c>
      <c r="K5" s="141"/>
    </row>
    <row r="6" spans="1:88" s="68" customFormat="1">
      <c r="A6" s="311" t="s">
        <v>148</v>
      </c>
      <c r="B6" s="312"/>
      <c r="C6" s="193" t="s">
        <v>149</v>
      </c>
      <c r="D6" s="195" t="s">
        <v>119</v>
      </c>
      <c r="E6" s="48"/>
      <c r="F6" s="141" t="b">
        <f>IF(C6="",TRUE,FALSE)</f>
        <v>0</v>
      </c>
      <c r="G6" s="141"/>
      <c r="H6" s="141"/>
      <c r="I6" s="141"/>
      <c r="J6" s="141">
        <f t="shared" ref="J6:J37" si="0">G6</f>
        <v>0</v>
      </c>
      <c r="K6" s="141"/>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row>
    <row r="7" spans="1:88" s="68" customFormat="1" ht="94.5" customHeight="1">
      <c r="A7" s="311" t="s">
        <v>93</v>
      </c>
      <c r="B7" s="312"/>
      <c r="C7" s="77" t="str">
        <f>I7</f>
        <v/>
      </c>
      <c r="D7" s="196" t="str">
        <f>H7</f>
        <v/>
      </c>
      <c r="E7" s="52"/>
      <c r="F7" s="144"/>
      <c r="G7" s="141" t="b">
        <f>VLOOKUP($C$5&amp;$C$6,ex.TabVisible1[],ROW()-5,FALSE)</f>
        <v>0</v>
      </c>
      <c r="H7" s="144" t="str">
        <f>IFERROR(IF(VLOOKUP($C$5&amp;$C$6,ex.TabNote[],ROW()-5,FALSE)=0,"",VLOOKUP($C$5&amp;$C$6,ex.TabNote[],ROW()-5,FALSE)),"")</f>
        <v/>
      </c>
      <c r="I7" s="144" t="str">
        <f>IFERROR(IF(VLOOKUP($C$5&amp;$C$6,ex.TabNote2[],ROW()-5,FALSE)=0,"",VLOOKUP($C$5&amp;$C$6,ex.TabNote2[],ROW()-5,FALSE)),"")</f>
        <v/>
      </c>
      <c r="J7" s="141" t="b">
        <f t="shared" si="0"/>
        <v>0</v>
      </c>
      <c r="K7" s="141"/>
      <c r="L7" s="138"/>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row>
    <row r="8" spans="1:88" s="68" customFormat="1" ht="94.5" customHeight="1">
      <c r="A8" s="311" t="s">
        <v>150</v>
      </c>
      <c r="B8" s="312"/>
      <c r="C8" s="77" t="str">
        <f t="shared" ref="C8:C9" si="1">I8</f>
        <v/>
      </c>
      <c r="D8" s="196" t="str">
        <f t="shared" ref="D8" si="2">H8</f>
        <v/>
      </c>
      <c r="E8" s="48"/>
      <c r="F8" s="141"/>
      <c r="G8" s="141" t="b">
        <f>VLOOKUP($C$5&amp;$C$6,ex.TabVisible1[],ROW()-5,FALSE)</f>
        <v>0</v>
      </c>
      <c r="H8" s="144" t="str">
        <f>IFERROR(IF(VLOOKUP($C$5&amp;$C$6,ex.TabNote[],ROW()-5,FALSE)=0,"",VLOOKUP($C$5&amp;$C$6,ex.TabNote[],ROW()-5,FALSE)),"")</f>
        <v/>
      </c>
      <c r="I8" s="144" t="str">
        <f>IFERROR(IF(VLOOKUP($C$5&amp;$C$6,ex.TabNote2[],ROW()-5,FALSE)=0,"",VLOOKUP($C$5&amp;$C$6,ex.TabNote2[],ROW()-5,FALSE)),"")</f>
        <v/>
      </c>
      <c r="J8" s="141" t="b">
        <f t="shared" si="0"/>
        <v>0</v>
      </c>
      <c r="K8" s="141"/>
      <c r="L8" s="138"/>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row>
    <row r="9" spans="1:88" s="68" customFormat="1" ht="94.5" customHeight="1">
      <c r="A9" s="313" t="s">
        <v>4</v>
      </c>
      <c r="B9" s="314"/>
      <c r="C9" s="77" t="str">
        <f t="shared" si="1"/>
        <v/>
      </c>
      <c r="D9" s="196" t="str">
        <f>H9</f>
        <v/>
      </c>
      <c r="E9" s="48"/>
      <c r="F9" s="141"/>
      <c r="G9" s="141" t="b">
        <f>VLOOKUP($C$5&amp;$C$6,ex.TabVisible1[],ROW()-5,FALSE)</f>
        <v>0</v>
      </c>
      <c r="H9" s="144" t="str">
        <f>IFERROR(IF(VLOOKUP($C$5&amp;$C$6,ex.TabNote[],ROW()-5,FALSE)=0,"",VLOOKUP($C$5&amp;$C$6,ex.TabNote[],ROW()-5,FALSE)),"")</f>
        <v/>
      </c>
      <c r="I9" s="144" t="str">
        <f>IFERROR(IF(VLOOKUP($C$5&amp;$C$6,ex.TabNote2[],ROW()-5,FALSE)=0,"",VLOOKUP($C$5&amp;$C$6,ex.TabNote2[],ROW()-5,FALSE)),"")</f>
        <v/>
      </c>
      <c r="J9" s="141" t="b">
        <f t="shared" si="0"/>
        <v>0</v>
      </c>
      <c r="K9" s="141"/>
      <c r="L9" s="138"/>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row>
    <row r="10" spans="1:88" s="68" customFormat="1" ht="45.95" customHeight="1">
      <c r="A10" s="321" t="s">
        <v>95</v>
      </c>
      <c r="B10" s="322"/>
      <c r="C10" s="184">
        <f>I10</f>
        <v>1</v>
      </c>
      <c r="D10" s="196" t="str">
        <f>H10</f>
        <v>最大 5 年まで指定可能です。年単位で指定ください。</v>
      </c>
      <c r="E10" s="48"/>
      <c r="F10" s="141"/>
      <c r="G10" s="141">
        <f>VLOOKUP($C$5&amp;$C$6,ex.TabVisible1[],ROW()-5,FALSE)</f>
        <v>0</v>
      </c>
      <c r="H10" s="144" t="str">
        <f>IFERROR(IF(VLOOKUP($C$5&amp;$C$6,ex.TabNote[],ROW()-5,FALSE)=0,"",VLOOKUP($C$5&amp;$C$6,ex.TabNote[],ROW()-5,FALSE)),"")</f>
        <v>最大 5 年まで指定可能です。年単位で指定ください。</v>
      </c>
      <c r="I10" s="144">
        <f>IFERROR(IF(VLOOKUP($C$5&amp;$C$6,ex.TabNote2[],ROW()-5,FALSE)=0,"",VLOOKUP($C$5&amp;$C$6,ex.TabNote2[],ROW()-5,FALSE)),"")</f>
        <v>1</v>
      </c>
      <c r="J10" s="141">
        <f t="shared" si="0"/>
        <v>0</v>
      </c>
      <c r="K10" s="141"/>
      <c r="L10" s="138"/>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row>
    <row r="11" spans="1:88" s="68" customFormat="1" ht="19.149999999999999" thickBot="1">
      <c r="A11" s="83"/>
      <c r="B11" s="84"/>
      <c r="C11" s="85"/>
      <c r="D11" s="199"/>
      <c r="E11" s="48"/>
      <c r="F11" s="141"/>
      <c r="G11" s="141">
        <f>VLOOKUP($C$5&amp;$C$6,ex.TabVisible1[],ROW()-5,FALSE)</f>
        <v>0</v>
      </c>
      <c r="H11" s="144" t="str">
        <f>IFERROR(IF(VLOOKUP($C$5&amp;$C$6,ex.TabNote[],ROW()-5,FALSE)=0,"",VLOOKUP($C$5&amp;$C$6,ex.TabNote[],ROW()-5,FALSE)),"")</f>
        <v/>
      </c>
      <c r="I11" s="144" t="str">
        <f>IFERROR(IF(VLOOKUP($C$5&amp;$C$6,ex.TabNote2[],ROW()-5,FALSE)=0,"",VLOOKUP($C$5&amp;$C$6,ex.TabNote2[],ROW()-5,FALSE)),"")</f>
        <v/>
      </c>
      <c r="J11" s="141">
        <f t="shared" si="0"/>
        <v>0</v>
      </c>
      <c r="K11" s="141"/>
      <c r="L11" s="138"/>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row>
    <row r="12" spans="1:88" s="89" customFormat="1" ht="63.95" customHeight="1">
      <c r="A12" s="86" t="s">
        <v>151</v>
      </c>
      <c r="B12" s="87"/>
      <c r="C12" s="88"/>
      <c r="D12" s="197" t="str">
        <f>H12</f>
        <v xml:space="preserve">以下の用途で使用します。
- 納品メールの送付先、サポート連絡先、更新案内の送付先
初回登録後の変更は、フォーム一覧【1-①】よりお申込みください。
</v>
      </c>
      <c r="E12" s="53"/>
      <c r="F12" s="145"/>
      <c r="G12" s="141">
        <f>VLOOKUP($C$5&amp;$C$6,ex.TabVisible1[],ROW()-5,FALSE)</f>
        <v>0</v>
      </c>
      <c r="H12" s="144" t="str">
        <f>IFERROR(IF(VLOOKUP($C$5&amp;$C$6,ex.TabNote[],ROW()-5,FALSE)=0,"",VLOOKUP($C$5&amp;$C$6,ex.TabNote[],ROW()-5,FALSE)),"")</f>
        <v xml:space="preserve">以下の用途で使用します。
- 納品メールの送付先、サポート連絡先、更新案内の送付先
初回登録後の変更は、フォーム一覧【1-①】よりお申込みください。
</v>
      </c>
      <c r="I12" s="144" t="str">
        <f>IFERROR(IF(VLOOKUP($C$5&amp;$C$6,ex.TabNote2[],ROW()-5,FALSE)=0,"",VLOOKUP($C$5&amp;$C$6,ex.TabNote2[],ROW()-5,FALSE)),"")</f>
        <v/>
      </c>
      <c r="J12" s="141">
        <f t="shared" si="0"/>
        <v>0</v>
      </c>
      <c r="K12" s="141"/>
      <c r="L12" s="138"/>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row>
    <row r="13" spans="1:88" s="52" customFormat="1">
      <c r="A13" s="323" t="s">
        <v>97</v>
      </c>
      <c r="B13" s="90" t="s">
        <v>98</v>
      </c>
      <c r="C13" s="91" t="str">
        <f>I13</f>
        <v>エムオーテックス株式会社</v>
      </c>
      <c r="D13" s="198" t="s">
        <v>152</v>
      </c>
      <c r="F13" s="141"/>
      <c r="G13" s="141">
        <f>VLOOKUP($C$5&amp;$C$6,ex.TabVisible1[],ROW()-5,FALSE)</f>
        <v>0</v>
      </c>
      <c r="H13" s="144" t="str">
        <f>IFERROR(IF(VLOOKUP($C$5&amp;$C$6,ex.TabNote[],ROW()-5,FALSE)=0,"",VLOOKUP($C$5&amp;$C$6,ex.TabNote[],ROW()-5,FALSE)),"")</f>
        <v/>
      </c>
      <c r="I13" s="144" t="str">
        <f>IFERROR(IF(VLOOKUP($C$5&amp;$C$6,ex.TabNote2[],ROW()-5,FALSE)=0,"",VLOOKUP($C$5&amp;$C$6,ex.TabNote2[],ROW()-5,FALSE)),"")</f>
        <v>エムオーテックス株式会社</v>
      </c>
      <c r="J13" s="141">
        <f t="shared" si="0"/>
        <v>0</v>
      </c>
      <c r="K13" s="141"/>
      <c r="L13" s="138"/>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row>
    <row r="14" spans="1:88" s="52" customFormat="1">
      <c r="A14" s="324"/>
      <c r="B14" s="90" t="s">
        <v>153</v>
      </c>
      <c r="C14" s="91" t="str">
        <f>I14</f>
        <v/>
      </c>
      <c r="D14" s="198" t="str">
        <f>H14</f>
        <v/>
      </c>
      <c r="F14" s="141"/>
      <c r="G14" s="141" t="b">
        <f>VLOOKUP($C$5&amp;$C$6,ex.TabVisible1[],ROW()-5,FALSE)</f>
        <v>0</v>
      </c>
      <c r="H14" s="144" t="str">
        <f>IFERROR(IF(VLOOKUP($C$5&amp;$C$6,ex.TabNote[],ROW()-5,FALSE)=0,"",VLOOKUP($C$5&amp;$C$6,ex.TabNote[],ROW()-5,FALSE)),"")</f>
        <v/>
      </c>
      <c r="I14" s="144" t="str">
        <f>IFERROR(IF(VLOOKUP($C$5&amp;$C$6,ex.TabNote2[],ROW()-5,FALSE)=0,"",VLOOKUP($C$5&amp;$C$6,ex.TabNote2[],ROW()-5,FALSE)),"")</f>
        <v/>
      </c>
      <c r="J14" s="141" t="b">
        <f t="shared" si="0"/>
        <v>0</v>
      </c>
      <c r="K14" s="141"/>
      <c r="L14" s="138"/>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row>
    <row r="15" spans="1:88" s="52" customFormat="1" ht="18.600000000000001">
      <c r="A15" s="353" t="s">
        <v>100</v>
      </c>
      <c r="B15" s="90" t="s">
        <v>101</v>
      </c>
      <c r="C15" s="91" t="str">
        <f t="shared" ref="C15:C29" si="3">I15</f>
        <v>●●部〇〇課</v>
      </c>
      <c r="D15" s="198" t="s">
        <v>154</v>
      </c>
      <c r="E15" s="48"/>
      <c r="F15" s="141"/>
      <c r="G15" s="141">
        <f>VLOOKUP($C$5&amp;$C$6,ex.TabVisible1[],ROW()-5,FALSE)</f>
        <v>0</v>
      </c>
      <c r="H15" s="144" t="str">
        <f>IFERROR(IF(VLOOKUP($C$5&amp;$C$6,ex.TabNote[],ROW()-5,FALSE)=0,"",VLOOKUP($C$5&amp;$C$6,ex.TabNote[],ROW()-5,FALSE)),"")</f>
        <v/>
      </c>
      <c r="I15" s="144" t="str">
        <f>IFERROR(IF(VLOOKUP($C$5&amp;$C$6,ex.TabNote2[],ROW()-5,FALSE)=0,"",VLOOKUP($C$5&amp;$C$6,ex.TabNote2[],ROW()-5,FALSE)),"")</f>
        <v>●●部〇〇課</v>
      </c>
      <c r="J15" s="141">
        <f t="shared" si="0"/>
        <v>0</v>
      </c>
      <c r="K15" s="141"/>
      <c r="L15" s="138"/>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row>
    <row r="16" spans="1:88" s="52" customFormat="1" ht="18.600000000000001">
      <c r="A16" s="354"/>
      <c r="B16" s="90" t="s">
        <v>102</v>
      </c>
      <c r="C16" s="91" t="str">
        <f t="shared" si="3"/>
        <v/>
      </c>
      <c r="D16" s="198"/>
      <c r="E16" s="48"/>
      <c r="F16" s="141"/>
      <c r="G16" s="141" t="b">
        <f>VLOOKUP($C$5&amp;$C$6,ex.TabVisible1[],ROW()-5,FALSE)</f>
        <v>0</v>
      </c>
      <c r="H16" s="144" t="str">
        <f>IFERROR(IF(VLOOKUP($C$5&amp;$C$6,ex.TabNote[],ROW()-5,FALSE)=0,"",VLOOKUP($C$5&amp;$C$6,ex.TabNote[],ROW()-5,FALSE)),"")</f>
        <v/>
      </c>
      <c r="I16" s="144" t="str">
        <f>IFERROR(IF(VLOOKUP($C$5&amp;$C$6,ex.TabNote2[],ROW()-5,FALSE)=0,"",VLOOKUP($C$5&amp;$C$6,ex.TabNote2[],ROW()-5,FALSE)),"")</f>
        <v/>
      </c>
      <c r="J16" s="141" t="b">
        <f t="shared" si="0"/>
        <v>0</v>
      </c>
      <c r="K16" s="141"/>
      <c r="L16" s="138"/>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row>
    <row r="17" spans="1:88" s="52" customFormat="1" ht="18.600000000000001">
      <c r="A17" s="354"/>
      <c r="B17" s="90" t="s">
        <v>103</v>
      </c>
      <c r="C17" s="91" t="str">
        <f t="shared" si="3"/>
        <v>山田</v>
      </c>
      <c r="D17" s="200"/>
      <c r="E17" s="48"/>
      <c r="F17" s="141"/>
      <c r="G17" s="141">
        <f>VLOOKUP($C$5&amp;$C$6,ex.TabVisible1[],ROW()-5,FALSE)</f>
        <v>0</v>
      </c>
      <c r="H17" s="144" t="str">
        <f>IFERROR(IF(VLOOKUP($C$5&amp;$C$6,ex.TabNote[],ROW()-5,FALSE)=0,"",VLOOKUP($C$5&amp;$C$6,ex.TabNote[],ROW()-5,FALSE)),"")</f>
        <v/>
      </c>
      <c r="I17" s="144" t="str">
        <f>IFERROR(IF(VLOOKUP($C$5&amp;$C$6,ex.TabNote2[],ROW()-5,FALSE)=0,"",VLOOKUP($C$5&amp;$C$6,ex.TabNote2[],ROW()-5,FALSE)),"")</f>
        <v>山田</v>
      </c>
      <c r="J17" s="141">
        <f t="shared" si="0"/>
        <v>0</v>
      </c>
      <c r="K17" s="141"/>
      <c r="L17" s="138"/>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row>
    <row r="18" spans="1:88" s="52" customFormat="1" ht="18.600000000000001">
      <c r="A18" s="354"/>
      <c r="B18" s="90" t="s">
        <v>104</v>
      </c>
      <c r="C18" s="91" t="str">
        <f t="shared" si="3"/>
        <v>太郎</v>
      </c>
      <c r="D18" s="200"/>
      <c r="E18" s="48"/>
      <c r="F18" s="141"/>
      <c r="G18" s="141">
        <f>VLOOKUP($C$5&amp;$C$6,ex.TabVisible1[],ROW()-5,FALSE)</f>
        <v>0</v>
      </c>
      <c r="H18" s="144" t="str">
        <f>IFERROR(IF(VLOOKUP($C$5&amp;$C$6,ex.TabNote[],ROW()-5,FALSE)=0,"",VLOOKUP($C$5&amp;$C$6,ex.TabNote[],ROW()-5,FALSE)),"")</f>
        <v/>
      </c>
      <c r="I18" s="144" t="str">
        <f>IFERROR(IF(VLOOKUP($C$5&amp;$C$6,ex.TabNote2[],ROW()-5,FALSE)=0,"",VLOOKUP($C$5&amp;$C$6,ex.TabNote2[],ROW()-5,FALSE)),"")</f>
        <v>太郎</v>
      </c>
      <c r="J18" s="141">
        <f t="shared" si="0"/>
        <v>0</v>
      </c>
      <c r="K18" s="141"/>
      <c r="L18" s="138"/>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row>
    <row r="19" spans="1:88" s="52" customFormat="1" ht="110.1" customHeight="1">
      <c r="A19" s="354"/>
      <c r="B19" s="93" t="s">
        <v>105</v>
      </c>
      <c r="C19" s="91" t="str">
        <f t="shared" si="3"/>
        <v>*****@motex.co.jp</v>
      </c>
      <c r="D19" s="304" t="str">
        <f>H19</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 契約の更新をご案内するメール（ただし弊社と一次販売代理店さまの取り決めによって配信されない場合があります）
なお、過去に配信停止の手続きをされていた場合も、本申込により配信が再開されます。</v>
      </c>
      <c r="E19" s="48"/>
      <c r="F19" s="141"/>
      <c r="G19" s="141">
        <f>VLOOKUP($C$5&amp;$C$6,ex.TabVisible1[],ROW()-5,FALSE)</f>
        <v>0</v>
      </c>
      <c r="H19" s="144" t="str">
        <f>IFERROR(IF(VLOOKUP($C$5&amp;$C$6,ex.TabNote[],ROW()-5,FALSE)=0,"",VLOOKUP($C$5&amp;$C$6,ex.TabNote[],ROW()-5,FALSE)),"")</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 契約の更新をご案内するメール（ただし弊社と一次販売代理店さまの取り決めによって配信されない場合があります）
なお、過去に配信停止の手続きをされていた場合も、本申込により配信が再開されます。</v>
      </c>
      <c r="I19" s="144" t="str">
        <f>IFERROR(IF(VLOOKUP($C$5&amp;$C$6,ex.TabNote2[],ROW()-5,FALSE)=0,"",VLOOKUP($C$5&amp;$C$6,ex.TabNote2[],ROW()-5,FALSE)),"")</f>
        <v>*****@motex.co.jp</v>
      </c>
      <c r="J19" s="141">
        <f t="shared" si="0"/>
        <v>0</v>
      </c>
      <c r="K19" s="141"/>
      <c r="L19" s="138"/>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row>
    <row r="20" spans="1:88" s="52" customFormat="1" ht="18.600000000000001">
      <c r="A20" s="355"/>
      <c r="B20" s="94" t="s">
        <v>106</v>
      </c>
      <c r="C20" s="91" t="str">
        <f t="shared" si="3"/>
        <v>06-6308-8989</v>
      </c>
      <c r="D20" s="201"/>
      <c r="E20" s="48"/>
      <c r="F20" s="141"/>
      <c r="G20" s="141">
        <f>VLOOKUP($C$5&amp;$C$6,ex.TabVisible1[],ROW()-5,FALSE)</f>
        <v>0</v>
      </c>
      <c r="H20" s="144" t="str">
        <f>IFERROR(IF(VLOOKUP($C$5&amp;$C$6,ex.TabNote[],ROW()-5,FALSE)=0,"",VLOOKUP($C$5&amp;$C$6,ex.TabNote[],ROW()-5,FALSE)),"")</f>
        <v/>
      </c>
      <c r="I20" s="144" t="str">
        <f>IFERROR(IF(VLOOKUP($C$5&amp;$C$6,ex.TabNote2[],ROW()-5,FALSE)=0,"",VLOOKUP($C$5&amp;$C$6,ex.TabNote2[],ROW()-5,FALSE)),"")</f>
        <v>06-6308-8989</v>
      </c>
      <c r="J20" s="141">
        <f t="shared" si="0"/>
        <v>0</v>
      </c>
      <c r="K20" s="141"/>
      <c r="L20" s="138"/>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row>
    <row r="21" spans="1:88" s="52" customFormat="1" ht="19.149999999999999">
      <c r="A21" s="356" t="s">
        <v>107</v>
      </c>
      <c r="B21" s="90" t="s">
        <v>108</v>
      </c>
      <c r="C21" s="91" t="str">
        <f t="shared" si="3"/>
        <v>532-0011</v>
      </c>
      <c r="D21" s="198"/>
      <c r="E21" s="48"/>
      <c r="F21" s="141"/>
      <c r="G21" s="141">
        <f>VLOOKUP($C$5&amp;$C$6,ex.TabVisible1[],ROW()-5,FALSE)</f>
        <v>0</v>
      </c>
      <c r="H21" s="144" t="str">
        <f>IFERROR(IF(VLOOKUP($C$5&amp;$C$6,ex.TabNote[],ROW()-5,FALSE)=0,"",VLOOKUP($C$5&amp;$C$6,ex.TabNote[],ROW()-5,FALSE)),"")</f>
        <v/>
      </c>
      <c r="I21" s="144" t="str">
        <f>IFERROR(IF(VLOOKUP($C$5&amp;$C$6,ex.TabNote2[],ROW()-5,FALSE)=0,"",VLOOKUP($C$5&amp;$C$6,ex.TabNote2[],ROW()-5,FALSE)),"")</f>
        <v>532-0011</v>
      </c>
      <c r="J21" s="141">
        <f t="shared" si="0"/>
        <v>0</v>
      </c>
      <c r="K21" s="145"/>
      <c r="L21" s="138"/>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row>
    <row r="22" spans="1:88" s="52" customFormat="1" ht="18.600000000000001">
      <c r="A22" s="356"/>
      <c r="B22" s="90" t="s">
        <v>109</v>
      </c>
      <c r="C22" s="91" t="str">
        <f t="shared" si="3"/>
        <v>大阪府</v>
      </c>
      <c r="D22" s="198"/>
      <c r="E22" s="48"/>
      <c r="F22" s="141"/>
      <c r="G22" s="141">
        <f>VLOOKUP($C$5&amp;$C$6,ex.TabVisible1[],ROW()-5,FALSE)</f>
        <v>0</v>
      </c>
      <c r="H22" s="144" t="str">
        <f>IFERROR(IF(VLOOKUP($C$5&amp;$C$6,ex.TabNote[],ROW()-5,FALSE)=0,"",VLOOKUP($C$5&amp;$C$6,ex.TabNote[],ROW()-5,FALSE)),"")</f>
        <v/>
      </c>
      <c r="I22" s="144" t="str">
        <f>IFERROR(IF(VLOOKUP($C$5&amp;$C$6,ex.TabNote2[],ROW()-5,FALSE)=0,"",VLOOKUP($C$5&amp;$C$6,ex.TabNote2[],ROW()-5,FALSE)),"")</f>
        <v>大阪府</v>
      </c>
      <c r="J22" s="141">
        <f t="shared" si="0"/>
        <v>0</v>
      </c>
      <c r="K22" s="146"/>
      <c r="L22" s="138"/>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row>
    <row r="23" spans="1:88" s="52" customFormat="1" ht="18.600000000000001">
      <c r="A23" s="356"/>
      <c r="B23" s="90" t="s">
        <v>110</v>
      </c>
      <c r="C23" s="91" t="str">
        <f t="shared" si="3"/>
        <v>大阪市淀川区</v>
      </c>
      <c r="D23" s="198"/>
      <c r="E23" s="48"/>
      <c r="F23" s="141"/>
      <c r="G23" s="141">
        <f>VLOOKUP($C$5&amp;$C$6,ex.TabVisible1[],ROW()-5,FALSE)</f>
        <v>0</v>
      </c>
      <c r="H23" s="144" t="str">
        <f>IFERROR(IF(VLOOKUP($C$5&amp;$C$6,ex.TabNote[],ROW()-5,FALSE)=0,"",VLOOKUP($C$5&amp;$C$6,ex.TabNote[],ROW()-5,FALSE)),"")</f>
        <v/>
      </c>
      <c r="I23" s="144" t="str">
        <f>IFERROR(IF(VLOOKUP($C$5&amp;$C$6,ex.TabNote2[],ROW()-5,FALSE)=0,"",VLOOKUP($C$5&amp;$C$6,ex.TabNote2[],ROW()-5,FALSE)),"")</f>
        <v>大阪市淀川区</v>
      </c>
      <c r="J23" s="141">
        <f t="shared" si="0"/>
        <v>0</v>
      </c>
      <c r="K23" s="146"/>
      <c r="L23" s="138"/>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row>
    <row r="24" spans="1:88" s="52" customFormat="1" ht="18.600000000000001">
      <c r="A24" s="356"/>
      <c r="B24" s="90" t="s">
        <v>111</v>
      </c>
      <c r="C24" s="91" t="str">
        <f t="shared" si="3"/>
        <v>西中島5-12-12 エムオーテックス新大阪ビル</v>
      </c>
      <c r="D24" s="201"/>
      <c r="E24" s="48"/>
      <c r="F24" s="141"/>
      <c r="G24" s="141">
        <f>VLOOKUP($C$5&amp;$C$6,ex.TabVisible1[],ROW()-5,FALSE)</f>
        <v>0</v>
      </c>
      <c r="H24" s="144" t="str">
        <f>IFERROR(IF(VLOOKUP($C$5&amp;$C$6,ex.TabNote[],ROW()-5,FALSE)=0,"",VLOOKUP($C$5&amp;$C$6,ex.TabNote[],ROW()-5,FALSE)),"")</f>
        <v/>
      </c>
      <c r="I24" s="144" t="str">
        <f>IFERROR(IF(VLOOKUP($C$5&amp;$C$6,ex.TabNote2[],ROW()-5,FALSE)=0,"",VLOOKUP($C$5&amp;$C$6,ex.TabNote2[],ROW()-5,FALSE)),"")</f>
        <v>西中島5-12-12 エムオーテックス新大阪ビル</v>
      </c>
      <c r="J24" s="141">
        <f t="shared" si="0"/>
        <v>0</v>
      </c>
      <c r="K24" s="146"/>
      <c r="L24" s="138"/>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row>
    <row r="25" spans="1:88" s="52" customFormat="1" ht="18.600000000000001">
      <c r="A25" s="353" t="s">
        <v>112</v>
      </c>
      <c r="B25" s="96" t="s">
        <v>113</v>
      </c>
      <c r="C25" s="91" t="str">
        <f>I25</f>
        <v>MOTEX Inc.</v>
      </c>
      <c r="D25" s="201"/>
      <c r="E25" s="48"/>
      <c r="F25" s="141"/>
      <c r="G25" s="141">
        <f>VLOOKUP($C$5&amp;$C$6,ex.TabVisible1[],ROW()-5,FALSE)</f>
        <v>0</v>
      </c>
      <c r="H25" s="144" t="str">
        <f>IFERROR(IF(VLOOKUP($C$5&amp;$C$6,ex.TabNote[],ROW()-5,FALSE)=0,"",VLOOKUP($C$5&amp;$C$6,ex.TabNote[],ROW()-5,FALSE)),"")</f>
        <v/>
      </c>
      <c r="I25" s="144" t="str">
        <f>IFERROR(IF(VLOOKUP($C$5&amp;$C$6,ex.TabNote2[],ROW()-5,FALSE)=0,"",VLOOKUP($C$5&amp;$C$6,ex.TabNote2[],ROW()-5,FALSE)),"")</f>
        <v>MOTEX Inc.</v>
      </c>
      <c r="J25" s="141">
        <f>G25</f>
        <v>0</v>
      </c>
      <c r="K25" s="146"/>
      <c r="L25" s="138"/>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row>
    <row r="26" spans="1:88" s="52" customFormat="1" ht="18.600000000000001">
      <c r="A26" s="354"/>
      <c r="B26" s="96" t="s">
        <v>114</v>
      </c>
      <c r="C26" s="91" t="str">
        <f>I26</f>
        <v>MOTEX Shin-Osaka Building, 5-12-12 Nishinakajima, Yodogawa-ku, Osaka</v>
      </c>
      <c r="D26" s="201"/>
      <c r="E26" s="48"/>
      <c r="F26" s="141"/>
      <c r="G26" s="141">
        <f>VLOOKUP($C$5&amp;$C$6,ex.TabVisible1[],ROW()-5,FALSE)</f>
        <v>0</v>
      </c>
      <c r="H26" s="144" t="str">
        <f>IFERROR(IF(VLOOKUP($C$5&amp;$C$6,ex.TabNote[],ROW()-5,FALSE)=0,"",VLOOKUP($C$5&amp;$C$6,ex.TabNote[],ROW()-5,FALSE)),"")</f>
        <v/>
      </c>
      <c r="I26" s="144" t="str">
        <f>IFERROR(IF(VLOOKUP($C$5&amp;$C$6,ex.TabNote2[],ROW()-5,FALSE)=0,"",VLOOKUP($C$5&amp;$C$6,ex.TabNote2[],ROW()-5,FALSE)),"")</f>
        <v>MOTEX Shin-Osaka Building, 5-12-12 Nishinakajima, Yodogawa-ku, Osaka</v>
      </c>
      <c r="J26" s="141">
        <f t="shared" si="0"/>
        <v>0</v>
      </c>
      <c r="K26" s="146"/>
      <c r="L26" s="138"/>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row>
    <row r="27" spans="1:88" s="52" customFormat="1" ht="18.600000000000001">
      <c r="A27" s="354"/>
      <c r="B27" s="185" t="s">
        <v>115</v>
      </c>
      <c r="C27" s="91" t="str">
        <f t="shared" si="3"/>
        <v/>
      </c>
      <c r="D27" s="201"/>
      <c r="E27" s="48"/>
      <c r="F27" s="141"/>
      <c r="G27" s="141" t="b">
        <f>VLOOKUP($C$5&amp;$C$6,ex.TabVisible1[],ROW()-5,FALSE)</f>
        <v>0</v>
      </c>
      <c r="H27" s="144" t="str">
        <f>IFERROR(IF(VLOOKUP($C$5&amp;$C$6,ex.TabNote[],ROW()-5,FALSE)=0,"",VLOOKUP($C$5&amp;$C$6,ex.TabNote[],ROW()-5,FALSE)),"")</f>
        <v/>
      </c>
      <c r="I27" s="144" t="str">
        <f>IFERROR(IF(VLOOKUP($C$5&amp;$C$6,ex.TabNote2[],ROW()-5,FALSE)=0,"",VLOOKUP($C$5&amp;$C$6,ex.TabNote2[],ROW()-5,FALSE)),"")</f>
        <v/>
      </c>
      <c r="J27" s="141" t="b">
        <f t="shared" si="0"/>
        <v>0</v>
      </c>
      <c r="K27" s="146"/>
      <c r="L27" s="138"/>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row>
    <row r="28" spans="1:88" s="52" customFormat="1" ht="18.600000000000001">
      <c r="A28" s="354"/>
      <c r="B28" s="97" t="s">
        <v>116</v>
      </c>
      <c r="C28" s="91" t="str">
        <f t="shared" si="3"/>
        <v>Yamada</v>
      </c>
      <c r="D28" s="202"/>
      <c r="E28" s="48"/>
      <c r="F28" s="141"/>
      <c r="G28" s="141">
        <f>VLOOKUP($C$5&amp;$C$6,ex.TabVisible1[],ROW()-5,FALSE)</f>
        <v>0</v>
      </c>
      <c r="H28" s="144" t="str">
        <f>IFERROR(IF(VLOOKUP($C$5&amp;$C$6,ex.TabNote[],ROW()-5,FALSE)=0,"",VLOOKUP($C$5&amp;$C$6,ex.TabNote[],ROW()-5,FALSE)),"")</f>
        <v/>
      </c>
      <c r="I28" s="144" t="str">
        <f>IFERROR(IF(VLOOKUP($C$5&amp;$C$6,ex.TabNote2[],ROW()-5,FALSE)=0,"",VLOOKUP($C$5&amp;$C$6,ex.TabNote2[],ROW()-5,FALSE)),"")</f>
        <v>Yamada</v>
      </c>
      <c r="J28" s="141">
        <f t="shared" si="0"/>
        <v>0</v>
      </c>
      <c r="K28" s="141"/>
      <c r="L28" s="138"/>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row>
    <row r="29" spans="1:88" s="52" customFormat="1" ht="19.149999999999999" thickBot="1">
      <c r="A29" s="357"/>
      <c r="B29" s="98" t="s">
        <v>117</v>
      </c>
      <c r="C29" s="99" t="str">
        <f t="shared" si="3"/>
        <v>Taro</v>
      </c>
      <c r="D29" s="203"/>
      <c r="E29" s="48"/>
      <c r="F29" s="141"/>
      <c r="G29" s="141">
        <f>VLOOKUP($C$5&amp;$C$6,ex.TabVisible1[],ROW()-5,FALSE)</f>
        <v>0</v>
      </c>
      <c r="H29" s="144" t="str">
        <f>IFERROR(IF(VLOOKUP($C$5&amp;$C$6,ex.TabNote[],ROW()-5,FALSE)=0,"",VLOOKUP($C$5&amp;$C$6,ex.TabNote[],ROW()-5,FALSE)),"")</f>
        <v/>
      </c>
      <c r="I29" s="144" t="str">
        <f>IFERROR(IF(VLOOKUP($C$5&amp;$C$6,ex.TabNote2[],ROW()-5,FALSE)=0,"",VLOOKUP($C$5&amp;$C$6,ex.TabNote2[],ROW()-5,FALSE)),"")</f>
        <v>Taro</v>
      </c>
      <c r="J29" s="141">
        <f>G29</f>
        <v>0</v>
      </c>
      <c r="K29" s="141"/>
      <c r="L29" s="138"/>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row>
    <row r="30" spans="1:88" s="68" customFormat="1" ht="19.149999999999999" thickBot="1">
      <c r="A30" s="83"/>
      <c r="B30" s="84"/>
      <c r="C30" s="85"/>
      <c r="D30" s="199"/>
      <c r="E30" s="48"/>
      <c r="F30" s="141"/>
      <c r="G30" s="141">
        <f>VLOOKUP($C$5&amp;$C$6,ex.TabVisible1[],ROW()-5,FALSE)</f>
        <v>0</v>
      </c>
      <c r="H30" s="144" t="str">
        <f>IFERROR(IF(VLOOKUP($C$5&amp;$C$6,ex.TabNote[],ROW()-5,FALSE)=0,"",VLOOKUP($C$5&amp;$C$6,ex.TabNote[],ROW()-5,FALSE)),"")</f>
        <v/>
      </c>
      <c r="I30" s="144" t="str">
        <f>IFERROR(IF(VLOOKUP($C$5&amp;$C$6,ex.TabNote2[],ROW()-5,FALSE)=0,"",VLOOKUP($C$5&amp;$C$6,ex.TabNote2[],ROW()-5,FALSE)),"")</f>
        <v/>
      </c>
      <c r="J30" s="141">
        <f t="shared" si="0"/>
        <v>0</v>
      </c>
      <c r="K30" s="141"/>
      <c r="L30" s="138"/>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row>
    <row r="31" spans="1:88" ht="19.149999999999999" thickBot="1">
      <c r="A31" s="103" t="s">
        <v>155</v>
      </c>
      <c r="B31" s="104"/>
      <c r="C31" s="105"/>
      <c r="D31" s="204" t="s">
        <v>118</v>
      </c>
      <c r="E31" s="48"/>
      <c r="G31" s="141" t="b">
        <f>VLOOKUP($C$5&amp;$C$6,ex.TabVisible1[],ROW()-5,FALSE)</f>
        <v>1</v>
      </c>
      <c r="H31" s="144" t="str">
        <f>IFERROR(IF(VLOOKUP($C$5&amp;$C$6,ex.TabNote[],ROW()-5,FALSE)=0,"",VLOOKUP($C$5&amp;$C$6,ex.TabNote[],ROW()-5,FALSE)),"")</f>
        <v/>
      </c>
      <c r="I31" s="144" t="str">
        <f>IFERROR(IF(VLOOKUP($C$5&amp;$C$6,ex.TabNote2[],ROW()-5,FALSE)=0,"",VLOOKUP($C$5&amp;$C$6,ex.TabNote2[],ROW()-5,FALSE)),"")</f>
        <v/>
      </c>
      <c r="J31" s="141" t="b">
        <f t="shared" si="0"/>
        <v>1</v>
      </c>
      <c r="L31" s="138"/>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row>
    <row r="32" spans="1:88" s="68" customFormat="1" ht="18.600000000000001">
      <c r="A32" s="317" t="s">
        <v>39</v>
      </c>
      <c r="B32" s="318"/>
      <c r="C32" s="139"/>
      <c r="D32" s="195" t="s">
        <v>119</v>
      </c>
      <c r="E32" s="48"/>
      <c r="F32" s="141" t="b">
        <f>IF(C32="",TRUE,FALSE)</f>
        <v>1</v>
      </c>
      <c r="G32" s="141" t="b">
        <f>VLOOKUP($C$5&amp;$C$6,ex.TabVisible1[],ROW()-5,FALSE)</f>
        <v>1</v>
      </c>
      <c r="H32" s="144" t="str">
        <f>IFERROR(IF(VLOOKUP($C$5&amp;$C$6,ex.TabNote[],ROW()-5,FALSE)=0,"",VLOOKUP($C$5&amp;$C$6,ex.TabNote[],ROW()-5,FALSE)),"")</f>
        <v/>
      </c>
      <c r="I32" s="144" t="str">
        <f>IFERROR(IF(VLOOKUP($C$5&amp;$C$6,ex.TabNote2[],ROW()-5,FALSE)=0,"",VLOOKUP($C$5&amp;$C$6,ex.TabNote2[],ROW()-5,FALSE)),"")</f>
        <v/>
      </c>
      <c r="J32" s="141" t="b">
        <f t="shared" si="0"/>
        <v>1</v>
      </c>
      <c r="K32" s="141"/>
      <c r="L32" s="138"/>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row>
    <row r="33" spans="1:88" s="68" customFormat="1" ht="18.95" customHeight="1">
      <c r="A33" s="319"/>
      <c r="B33" s="107" t="s">
        <v>40</v>
      </c>
      <c r="C33" s="288" t="s">
        <v>120</v>
      </c>
      <c r="D33" s="205" t="s">
        <v>121</v>
      </c>
      <c r="E33" s="48"/>
      <c r="F33" s="141"/>
      <c r="G33" s="141" t="b">
        <f>VLOOKUP($C$5&amp;$C$6,ex.TabVisible1[],ROW()-5,FALSE)</f>
        <v>1</v>
      </c>
      <c r="H33" s="144" t="str">
        <f>IFERROR(IF(VLOOKUP($C$5&amp;$C$6,ex.TabNote[],ROW()-5,FALSE)=0,"",VLOOKUP($C$5&amp;$C$6,ex.TabNote[],ROW()-5,FALSE)),"")</f>
        <v/>
      </c>
      <c r="I33" s="144" t="str">
        <f>IFERROR(IF(VLOOKUP($C$5&amp;$C$6,ex.TabNote2[],ROW()-5,FALSE)=0,"",VLOOKUP($C$5&amp;$C$6,ex.TabNote2[],ROW()-5,FALSE)),"")</f>
        <v/>
      </c>
      <c r="J33" s="141" t="b">
        <f t="shared" si="0"/>
        <v>1</v>
      </c>
      <c r="K33" s="141"/>
      <c r="L33" s="138"/>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row>
    <row r="34" spans="1:88" s="68" customFormat="1" ht="192" thickBot="1">
      <c r="A34" s="320"/>
      <c r="B34" s="108" t="s">
        <v>41</v>
      </c>
      <c r="C34" s="109" t="s">
        <v>156</v>
      </c>
      <c r="D34" s="206" t="s">
        <v>157</v>
      </c>
      <c r="E34" s="48"/>
      <c r="F34" s="141"/>
      <c r="G34" s="141" t="b">
        <f>VLOOKUP($C$5&amp;$C$6,ex.TabVisible1[],ROW()-5,FALSE)</f>
        <v>1</v>
      </c>
      <c r="H34" s="144" t="str">
        <f>IFERROR(IF(VLOOKUP($C$5&amp;$C$6,ex.TabNote[],ROW()-5,FALSE)=0,"",VLOOKUP($C$5&amp;$C$6,ex.TabNote[],ROW()-5,FALSE)),"")</f>
        <v/>
      </c>
      <c r="I34" s="144" t="str">
        <f>IFERROR(IF(VLOOKUP($C$5&amp;$C$6,ex.TabNote2[],ROW()-5,FALSE)=0,"",VLOOKUP($C$5&amp;$C$6,ex.TabNote2[],ROW()-5,FALSE)),"")</f>
        <v/>
      </c>
      <c r="J34" s="141" t="b">
        <f>G34</f>
        <v>1</v>
      </c>
      <c r="K34" s="141"/>
      <c r="L34" s="138"/>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row>
    <row r="35" spans="1:88" ht="20.100000000000001" customHeight="1" thickBot="1">
      <c r="A35" s="194"/>
      <c r="B35" s="194"/>
      <c r="C35" s="194"/>
      <c r="D35" s="207"/>
      <c r="H35" s="144" t="str">
        <f>IF(VLOOKUP($C$5&amp;$C$6,ex.TabNote[],ROW()-5,FALSE)=0,"",VLOOKUP($C$5&amp;$C$6,ex.TabNote[],ROW()-5,FALSE))</f>
        <v/>
      </c>
      <c r="I35" s="144"/>
      <c r="J35" s="141"/>
      <c r="L35" s="138"/>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row>
    <row r="36" spans="1:88" ht="19.149999999999999" thickBot="1">
      <c r="A36" s="186" t="s">
        <v>158</v>
      </c>
      <c r="B36" s="115"/>
      <c r="C36" s="140" t="s">
        <v>159</v>
      </c>
      <c r="D36" s="208" t="s">
        <v>160</v>
      </c>
      <c r="E36" s="48"/>
      <c r="F36" s="141" t="b">
        <f>IF(C36="",TRUE,FALSE)</f>
        <v>0</v>
      </c>
      <c r="G36" s="141">
        <f>VLOOKUP($C$5&amp;$C$6,ex.TabVisible1[],ROW()-5,FALSE)</f>
        <v>0</v>
      </c>
      <c r="H36" s="144" t="str">
        <f>IF(VLOOKUP($C$5&amp;$C$6,ex.TabNote[],ROW()-5,FALSE)=0,"",VLOOKUP($C$5&amp;$C$6,ex.TabNote[],ROW()-5,FALSE))</f>
        <v/>
      </c>
      <c r="I36" s="144"/>
      <c r="J36" s="141">
        <f>G36</f>
        <v>0</v>
      </c>
      <c r="L36" s="138"/>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row>
    <row r="37" spans="1:88" ht="19.149999999999999" thickBot="1">
      <c r="A37" s="51"/>
      <c r="B37" s="48"/>
      <c r="C37" s="48"/>
      <c r="D37" s="209"/>
      <c r="E37" s="48"/>
      <c r="G37" s="141">
        <f>VLOOKUP($C$5&amp;$C$6,ex.TabVisible1[],ROW()-5,FALSE)</f>
        <v>0</v>
      </c>
      <c r="H37" s="144" t="str">
        <f>IF(VLOOKUP($C$5&amp;$C$6,ex.TabNote[],ROW()-5,FALSE)=0,"",VLOOKUP($C$5&amp;$C$6,ex.TabNote[],ROW()-5,FALSE))</f>
        <v/>
      </c>
      <c r="I37" s="144"/>
      <c r="J37" s="141">
        <f t="shared" si="0"/>
        <v>0</v>
      </c>
      <c r="L37" s="138"/>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row>
    <row r="38" spans="1:88" s="73" customFormat="1" ht="18.600000000000001">
      <c r="A38" s="116" t="s">
        <v>45</v>
      </c>
      <c r="B38" s="117"/>
      <c r="C38" s="117"/>
      <c r="D38" s="210"/>
      <c r="E38" s="51"/>
      <c r="F38" s="143"/>
      <c r="G38" s="141" t="b">
        <f>VLOOKUP($C$5&amp;$C$6,ex.TabVisible1[],ROW()-5,FALSE)</f>
        <v>1</v>
      </c>
      <c r="H38" s="144" t="str">
        <f>IF(VLOOKUP($C$5&amp;$C$6,ex.TabNote[],ROW()-5,FALSE)=0,"",VLOOKUP($C$5&amp;$C$6,ex.TabNote[],ROW()-5,FALSE))</f>
        <v/>
      </c>
      <c r="I38" s="144" t="str">
        <f>IFERROR(IF(VLOOKUP($C$5&amp;$C$6,ex.TabNote2[],ROW()-5,FALSE)=0,"",VLOOKUP($C$5&amp;$C$6,ex.TabNote2[],ROW()-5,FALSE)),"")</f>
        <v/>
      </c>
      <c r="J38" s="141" t="b">
        <f>G38</f>
        <v>1</v>
      </c>
      <c r="K38" s="141"/>
      <c r="L38" s="138"/>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row>
    <row r="39" spans="1:88" s="92" customFormat="1" ht="18.600000000000001">
      <c r="A39" s="327" t="s">
        <v>98</v>
      </c>
      <c r="B39" s="326"/>
      <c r="C39" s="91" t="str">
        <f>I39</f>
        <v>□□株式会社</v>
      </c>
      <c r="D39" s="198"/>
      <c r="E39" s="48"/>
      <c r="F39" s="141"/>
      <c r="G39" s="141" t="b">
        <f>VLOOKUP($C$5&amp;$C$6,ex.TabVisible1[],ROW()-5,FALSE)</f>
        <v>1</v>
      </c>
      <c r="H39" s="141" t="b">
        <f>($C$36&lt;&gt;' LANSCOPE 申請書記入例の制御'!$E$2)</f>
        <v>1</v>
      </c>
      <c r="I39" s="144" t="str">
        <f>IFERROR(IF(VLOOKUP($C$5&amp;$C$6,ex.TabNote2[],ROW()-5,FALSE)=0,"",VLOOKUP($C$5&amp;$C$6,ex.TabNote2[],ROW()-5,FALSE)),"")</f>
        <v>□□株式会社</v>
      </c>
      <c r="J39" s="146" t="b">
        <f>(AND(G39,H39))</f>
        <v>1</v>
      </c>
      <c r="K39" s="141" t="str">
        <f>IFERROR(IF($C$36=' LANSCOPE 申請書記入例の制御'!$E$3, IF(VLOOKUP($C$5&amp;$C$6, ex.TabNote[], ROW()-5, FALSE)=0, "", VLOOKUP($C$5&amp;$C$6, ex.TabNote[], ROW()-5, FALSE)), ""), "")</f>
        <v/>
      </c>
      <c r="L39" s="138"/>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c r="CC39" s="79"/>
      <c r="CD39" s="79"/>
      <c r="CE39" s="79"/>
      <c r="CF39" s="79"/>
      <c r="CG39" s="79"/>
      <c r="CH39" s="79"/>
      <c r="CI39" s="79"/>
      <c r="CJ39" s="79"/>
    </row>
    <row r="40" spans="1:88" s="92" customFormat="1" ht="18.600000000000001">
      <c r="A40" s="315" t="s">
        <v>126</v>
      </c>
      <c r="B40" s="118" t="s">
        <v>101</v>
      </c>
      <c r="C40" s="91" t="str">
        <f t="shared" ref="C40:C72" si="4">I40</f>
        <v>●●営業部○○1課</v>
      </c>
      <c r="D40" s="198"/>
      <c r="E40" s="48"/>
      <c r="F40" s="141"/>
      <c r="G40" s="141" t="b">
        <f>VLOOKUP($C$5&amp;$C$6,ex.TabVisible1[],ROW()-5,FALSE)</f>
        <v>1</v>
      </c>
      <c r="H40" s="141" t="b">
        <f>($C$36&lt;&gt;' LANSCOPE 申請書記入例の制御'!$E$2)</f>
        <v>1</v>
      </c>
      <c r="I40" s="144" t="str">
        <f>IFERROR(IF(VLOOKUP($C$5&amp;$C$6,ex.TabNote2[],ROW()-5,FALSE)=0,"",VLOOKUP($C$5&amp;$C$6,ex.TabNote2[],ROW()-5,FALSE)),"")</f>
        <v>●●営業部○○1課</v>
      </c>
      <c r="J40" s="146" t="b">
        <f t="shared" ref="J40:J70" si="5">(AND(G40,H40))</f>
        <v>1</v>
      </c>
      <c r="K40" s="141" t="str">
        <f>IFERROR(IF($C$36=' LANSCOPE 申請書記入例の制御'!$E$3, IF(VLOOKUP($C$5&amp;$C$6, ex.TabNote[], ROW()-5, FALSE)=0, "", VLOOKUP($C$5&amp;$C$6, ex.TabNote[], ROW()-5, FALSE)), ""), "")</f>
        <v/>
      </c>
      <c r="L40" s="138"/>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c r="CH40" s="79"/>
      <c r="CI40" s="79"/>
      <c r="CJ40" s="79"/>
    </row>
    <row r="41" spans="1:88" s="92" customFormat="1" ht="18.600000000000001">
      <c r="A41" s="315"/>
      <c r="B41" s="119" t="s">
        <v>103</v>
      </c>
      <c r="C41" s="91" t="str">
        <f t="shared" si="4"/>
        <v>□□</v>
      </c>
      <c r="D41" s="198"/>
      <c r="E41" s="48"/>
      <c r="F41" s="141"/>
      <c r="G41" s="141" t="b">
        <f>VLOOKUP($C$5&amp;$C$6,ex.TabVisible1[],ROW()-5,FALSE)</f>
        <v>1</v>
      </c>
      <c r="H41" s="141" t="b">
        <f>($C$36&lt;&gt;' LANSCOPE 申請書記入例の制御'!$E$2)</f>
        <v>1</v>
      </c>
      <c r="I41" s="144" t="str">
        <f>IFERROR(IF(VLOOKUP($C$5&amp;$C$6,ex.TabNote2[],ROW()-5,FALSE)=0,"",VLOOKUP($C$5&amp;$C$6,ex.TabNote2[],ROW()-5,FALSE)),"")</f>
        <v>□□</v>
      </c>
      <c r="J41" s="146" t="b">
        <f t="shared" si="5"/>
        <v>1</v>
      </c>
      <c r="K41" s="141" t="str">
        <f>IFERROR(IF($C$36=' LANSCOPE 申請書記入例の制御'!$E$3, IF(VLOOKUP($C$5&amp;$C$6, ex.TabNote[], ROW()-5, FALSE)=0, "", VLOOKUP($C$5&amp;$C$6, ex.TabNote[], ROW()-5, FALSE)), ""), "")</f>
        <v/>
      </c>
      <c r="L41" s="138"/>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row>
    <row r="42" spans="1:88" s="92" customFormat="1" ht="18.600000000000001">
      <c r="A42" s="315"/>
      <c r="B42" s="119" t="s">
        <v>104</v>
      </c>
      <c r="C42" s="91" t="str">
        <f t="shared" si="4"/>
        <v>■■</v>
      </c>
      <c r="D42" s="198"/>
      <c r="E42" s="48"/>
      <c r="F42" s="141"/>
      <c r="G42" s="141" t="b">
        <f>VLOOKUP($C$5&amp;$C$6,ex.TabVisible1[],ROW()-5,FALSE)</f>
        <v>1</v>
      </c>
      <c r="H42" s="141" t="b">
        <f>($C$36&lt;&gt;' LANSCOPE 申請書記入例の制御'!$E$2)</f>
        <v>1</v>
      </c>
      <c r="I42" s="144" t="str">
        <f>IFERROR(IF(VLOOKUP($C$5&amp;$C$6,ex.TabNote2[],ROW()-5,FALSE)=0,"",VLOOKUP($C$5&amp;$C$6,ex.TabNote2[],ROW()-5,FALSE)),"")</f>
        <v>■■</v>
      </c>
      <c r="J42" s="146" t="b">
        <f t="shared" si="5"/>
        <v>1</v>
      </c>
      <c r="K42" s="141" t="str">
        <f>IFERROR(IF($C$36=' LANSCOPE 申請書記入例の制御'!$E$3, IF(VLOOKUP($C$5&amp;$C$6, ex.TabNote[], ROW()-5, FALSE)=0, "", VLOOKUP($C$5&amp;$C$6, ex.TabNote[], ROW()-5, FALSE)), ""), "")</f>
        <v/>
      </c>
      <c r="L42" s="138"/>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79"/>
      <c r="CE42" s="79"/>
      <c r="CF42" s="79"/>
      <c r="CG42" s="79"/>
      <c r="CH42" s="79"/>
      <c r="CI42" s="79"/>
      <c r="CJ42" s="79"/>
    </row>
    <row r="43" spans="1:88" s="92" customFormat="1" ht="18.600000000000001" hidden="1">
      <c r="A43" s="315"/>
      <c r="B43" s="119" t="s">
        <v>127</v>
      </c>
      <c r="C43" s="91" t="str">
        <f t="shared" si="4"/>
        <v/>
      </c>
      <c r="D43" s="198"/>
      <c r="E43" s="48"/>
      <c r="F43" s="141"/>
      <c r="G43" s="141">
        <f>VLOOKUP($C$5&amp;$C$6,ex.TabVisible1[],ROW()-5,FALSE)</f>
        <v>0</v>
      </c>
      <c r="H43" s="141" t="b">
        <f>($C$36&lt;&gt;' LANSCOPE 申請書記入例の制御'!$E$2)</f>
        <v>1</v>
      </c>
      <c r="I43" s="144" t="str">
        <f>IFERROR(IF(VLOOKUP($C$5&amp;$C$6,ex.TabNote2[],ROW()-5,FALSE)=0,"",VLOOKUP($C$5&amp;$C$6,ex.TabNote2[],ROW()-5,FALSE)),"")</f>
        <v/>
      </c>
      <c r="J43" s="146" t="b">
        <f>(AND(G43,H43))</f>
        <v>0</v>
      </c>
      <c r="K43" s="141" t="str">
        <f>IFERROR(IF($C$36=' LANSCOPE 申請書記入例の制御'!$E$3, IF(VLOOKUP($C$5&amp;$C$6, ex.TabNote[], ROW()-5, FALSE)=0, "", VLOOKUP($C$5&amp;$C$6, ex.TabNote[], ROW()-5, FALSE)), ""), "")</f>
        <v/>
      </c>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c r="CD43" s="79"/>
      <c r="CE43" s="79"/>
      <c r="CF43" s="79"/>
      <c r="CG43" s="79"/>
      <c r="CH43" s="79"/>
      <c r="CI43" s="79"/>
    </row>
    <row r="44" spans="1:88" s="92" customFormat="1" ht="18.600000000000001" hidden="1">
      <c r="A44" s="315"/>
      <c r="B44" s="119" t="s">
        <v>128</v>
      </c>
      <c r="C44" s="91" t="str">
        <f t="shared" si="4"/>
        <v/>
      </c>
      <c r="D44" s="198"/>
      <c r="E44" s="48"/>
      <c r="F44" s="141"/>
      <c r="G44" s="141">
        <f>VLOOKUP($C$5&amp;$C$6,ex.TabVisible1[],ROW()-5,FALSE)</f>
        <v>0</v>
      </c>
      <c r="H44" s="141" t="b">
        <f>($C$36&lt;&gt;' LANSCOPE 申請書記入例の制御'!$E$2)</f>
        <v>1</v>
      </c>
      <c r="I44" s="144" t="str">
        <f>IFERROR(IF(VLOOKUP($C$5&amp;$C$6,ex.TabNote2[],ROW()-5,FALSE)=0,"",VLOOKUP($C$5&amp;$C$6,ex.TabNote2[],ROW()-5,FALSE)),"")</f>
        <v/>
      </c>
      <c r="J44" s="146" t="b">
        <f t="shared" si="5"/>
        <v>0</v>
      </c>
      <c r="K44" s="141" t="str">
        <f>IFERROR(IF($C$36=' LANSCOPE 申請書記入例の制御'!$E$3, IF(VLOOKUP($C$5&amp;$C$6, ex.TabNote[], ROW()-5, FALSE)=0, "", VLOOKUP($C$5&amp;$C$6, ex.TabNote[], ROW()-5, FALSE)), ""), "")</f>
        <v/>
      </c>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c r="CC44" s="79"/>
      <c r="CD44" s="79"/>
      <c r="CE44" s="79"/>
      <c r="CF44" s="79"/>
      <c r="CG44" s="79"/>
      <c r="CH44" s="79"/>
      <c r="CI44" s="79"/>
    </row>
    <row r="45" spans="1:88" s="92" customFormat="1" ht="110.1" customHeight="1">
      <c r="A45" s="315"/>
      <c r="B45" s="120" t="s">
        <v>105</v>
      </c>
      <c r="C45" s="91" t="str">
        <f t="shared" si="4"/>
        <v>*****@***.com</v>
      </c>
      <c r="D45" s="304" t="str">
        <f>K45</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 契約の更新をご案内するメール（ただし弊社と一次販売代理店さまの取り決めによって配信されない場合があります）
なお、過去に配信停止の手続きをされていた場合も、本申込により配信が再開されます。</v>
      </c>
      <c r="E45" s="48"/>
      <c r="F45" s="141"/>
      <c r="G45" s="141" t="b">
        <f>VLOOKUP($C$5&amp;$C$6,ex.TabVisible1[],ROW()-5,FALSE)</f>
        <v>1</v>
      </c>
      <c r="H45" s="141" t="b">
        <f>($C$36&lt;&gt;' LANSCOPE 申請書記入例の制御'!$E$2)</f>
        <v>1</v>
      </c>
      <c r="I45" s="144" t="str">
        <f>IFERROR(IF(VLOOKUP($C$5&amp;$C$6,ex.TabNote2[],ROW()-5,FALSE)=0,"",VLOOKUP($C$5&amp;$C$6,ex.TabNote2[],ROW()-5,FALSE)),"")</f>
        <v>*****@***.com</v>
      </c>
      <c r="J45" s="146" t="b">
        <f>(AND(G45,H45))</f>
        <v>1</v>
      </c>
      <c r="K45" s="141" t="str">
        <f>IFERROR(IF($C$36=' LANSCOPE 申請書記入例の制御'!$E$3, IF(VLOOKUP($C$5&amp;$C$6, ex.TabNote[], ROW()-5, FALSE)=0, "", VLOOKUP($C$5&amp;$C$6, ex.TabNote[], ROW()-5, FALSE)), ""), "")</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 契約の更新をご案内するメール（ただし弊社と一次販売代理店さまの取り決めによって配信されない場合があります）
なお、過去に配信停止の手続きをされていた場合も、本申込により配信が再開されます。</v>
      </c>
      <c r="L45" s="138"/>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row>
    <row r="46" spans="1:88" s="92" customFormat="1" ht="18.600000000000001">
      <c r="A46" s="315"/>
      <c r="B46" s="118" t="s">
        <v>106</v>
      </c>
      <c r="C46" s="91" t="str">
        <f t="shared" si="4"/>
        <v>**-****-****</v>
      </c>
      <c r="D46" s="211"/>
      <c r="E46" s="48"/>
      <c r="F46" s="141"/>
      <c r="G46" s="141" t="b">
        <f>VLOOKUP($C$5&amp;$C$6,ex.TabVisible1[],ROW()-5,FALSE)</f>
        <v>1</v>
      </c>
      <c r="H46" s="141" t="b">
        <f>($C$36&lt;&gt;' LANSCOPE 申請書記入例の制御'!$E$2)</f>
        <v>1</v>
      </c>
      <c r="I46" s="144" t="str">
        <f>IFERROR(IF(VLOOKUP($C$5&amp;$C$6,ex.TabNote2[],ROW()-5,FALSE)=0,"",VLOOKUP($C$5&amp;$C$6,ex.TabNote2[],ROW()-5,FALSE)),"")</f>
        <v>**-****-****</v>
      </c>
      <c r="J46" s="146" t="b">
        <f t="shared" si="5"/>
        <v>1</v>
      </c>
      <c r="K46" s="141" t="str">
        <f>IFERROR(IF($C$36=' LANSCOPE 申請書記入例の制御'!$E$3, IF(VLOOKUP($C$5&amp;$C$6, ex.TabNote[], ROW()-5, FALSE)=0, "", VLOOKUP($C$5&amp;$C$6, ex.TabNote[], ROW()-5, FALSE)), ""), "")</f>
        <v/>
      </c>
      <c r="L46" s="138"/>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row>
    <row r="47" spans="1:88" s="92" customFormat="1" ht="18.600000000000001">
      <c r="A47" s="315" t="s">
        <v>107</v>
      </c>
      <c r="B47" s="119" t="s">
        <v>108</v>
      </c>
      <c r="C47" s="91" t="str">
        <f t="shared" si="4"/>
        <v>***-****</v>
      </c>
      <c r="D47" s="198"/>
      <c r="E47" s="48"/>
      <c r="F47" s="141"/>
      <c r="G47" s="141" t="b">
        <f>VLOOKUP($C$5&amp;$C$6,ex.TabVisible1[],ROW()-5,FALSE)</f>
        <v>1</v>
      </c>
      <c r="H47" s="141" t="b">
        <f>($C$36&lt;&gt;' LANSCOPE 申請書記入例の制御'!$E$2)</f>
        <v>1</v>
      </c>
      <c r="I47" s="144" t="str">
        <f>IFERROR(IF(VLOOKUP($C$5&amp;$C$6,ex.TabNote2[],ROW()-5,FALSE)=0,"",VLOOKUP($C$5&amp;$C$6,ex.TabNote2[],ROW()-5,FALSE)),"")</f>
        <v>***-****</v>
      </c>
      <c r="J47" s="146" t="b">
        <f t="shared" si="5"/>
        <v>1</v>
      </c>
      <c r="K47" s="141" t="str">
        <f>IFERROR(IF($C$36=' LANSCOPE 申請書記入例の制御'!$E$3, IF(VLOOKUP($C$5&amp;$C$6, ex.TabNote[], ROW()-5, FALSE)=0, "", VLOOKUP($C$5&amp;$C$6, ex.TabNote[], ROW()-5, FALSE)), ""), "")</f>
        <v/>
      </c>
      <c r="L47" s="138"/>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row>
    <row r="48" spans="1:88" s="92" customFormat="1" ht="18.600000000000001">
      <c r="A48" s="315"/>
      <c r="B48" s="119" t="s">
        <v>109</v>
      </c>
      <c r="C48" s="91" t="str">
        <f t="shared" si="4"/>
        <v>○○県</v>
      </c>
      <c r="D48" s="201"/>
      <c r="E48" s="48"/>
      <c r="F48" s="141"/>
      <c r="G48" s="141" t="b">
        <f>VLOOKUP($C$5&amp;$C$6,ex.TabVisible1[],ROW()-5,FALSE)</f>
        <v>1</v>
      </c>
      <c r="H48" s="141" t="b">
        <f>($C$36&lt;&gt;' LANSCOPE 申請書記入例の制御'!$E$2)</f>
        <v>1</v>
      </c>
      <c r="I48" s="144" t="str">
        <f>IFERROR(IF(VLOOKUP($C$5&amp;$C$6,ex.TabNote2[],ROW()-5,FALSE)=0,"",VLOOKUP($C$5&amp;$C$6,ex.TabNote2[],ROW()-5,FALSE)),"")</f>
        <v>○○県</v>
      </c>
      <c r="J48" s="146" t="b">
        <f t="shared" si="5"/>
        <v>1</v>
      </c>
      <c r="K48" s="141" t="str">
        <f>IFERROR(IF($C$36=' LANSCOPE 申請書記入例の制御'!$E$3, IF(VLOOKUP($C$5&amp;$C$6, ex.TabNote[], ROW()-5, FALSE)=0, "", VLOOKUP($C$5&amp;$C$6, ex.TabNote[], ROW()-5, FALSE)), ""), "")</f>
        <v/>
      </c>
      <c r="L48" s="138"/>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row>
    <row r="49" spans="1:88" s="92" customFormat="1" ht="18.600000000000001">
      <c r="A49" s="315"/>
      <c r="B49" s="119" t="s">
        <v>110</v>
      </c>
      <c r="C49" s="91" t="str">
        <f t="shared" si="4"/>
        <v>●●市</v>
      </c>
      <c r="D49" s="211"/>
      <c r="E49" s="48"/>
      <c r="F49" s="141"/>
      <c r="G49" s="141" t="b">
        <f>VLOOKUP($C$5&amp;$C$6,ex.TabVisible1[],ROW()-5,FALSE)</f>
        <v>1</v>
      </c>
      <c r="H49" s="141" t="b">
        <f>($C$36&lt;&gt;' LANSCOPE 申請書記入例の制御'!$E$2)</f>
        <v>1</v>
      </c>
      <c r="I49" s="144" t="str">
        <f>IFERROR(IF(VLOOKUP($C$5&amp;$C$6,ex.TabNote2[],ROW()-5,FALSE)=0,"",VLOOKUP($C$5&amp;$C$6,ex.TabNote2[],ROW()-5,FALSE)),"")</f>
        <v>●●市</v>
      </c>
      <c r="J49" s="146" t="b">
        <f t="shared" si="5"/>
        <v>1</v>
      </c>
      <c r="K49" s="141" t="str">
        <f>IFERROR(IF($C$36=' LANSCOPE 申請書記入例の制御'!$E$3, IF(VLOOKUP($C$5&amp;$C$6, ex.TabNote[], ROW()-5, FALSE)=0, "", VLOOKUP($C$5&amp;$C$6, ex.TabNote[], ROW()-5, FALSE)), ""), "")</f>
        <v/>
      </c>
      <c r="L49" s="138"/>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c r="CC49" s="79"/>
      <c r="CD49" s="79"/>
      <c r="CE49" s="79"/>
      <c r="CF49" s="79"/>
      <c r="CG49" s="79"/>
      <c r="CH49" s="79"/>
      <c r="CI49" s="79"/>
      <c r="CJ49" s="79"/>
    </row>
    <row r="50" spans="1:88" s="92" customFormat="1" ht="19.149999999999999" thickBot="1">
      <c r="A50" s="316"/>
      <c r="B50" s="121" t="s">
        <v>111</v>
      </c>
      <c r="C50" s="91" t="str">
        <f t="shared" si="4"/>
        <v>******　■■ビル3F</v>
      </c>
      <c r="D50" s="212"/>
      <c r="E50" s="48"/>
      <c r="F50" s="141"/>
      <c r="G50" s="141" t="b">
        <f>VLOOKUP($C$5&amp;$C$6,ex.TabVisible1[],ROW()-5,FALSE)</f>
        <v>1</v>
      </c>
      <c r="H50" s="141" t="b">
        <f>($C$36&lt;&gt;' LANSCOPE 申請書記入例の制御'!$E$2)</f>
        <v>1</v>
      </c>
      <c r="I50" s="144" t="str">
        <f>IFERROR(IF(VLOOKUP($C$5&amp;$C$6,ex.TabNote2[],ROW()-5,FALSE)=0,"",VLOOKUP($C$5&amp;$C$6,ex.TabNote2[],ROW()-5,FALSE)),"")</f>
        <v>******　■■ビル3F</v>
      </c>
      <c r="J50" s="146" t="b">
        <f t="shared" si="5"/>
        <v>1</v>
      </c>
      <c r="K50" s="141" t="str">
        <f>IFERROR(IF($C$36=' LANSCOPE 申請書記入例の制御'!$E$3, IF(VLOOKUP($C$5&amp;$C$6, ex.TabNote[], ROW()-5, FALSE)=0, "", VLOOKUP($C$5&amp;$C$6, ex.TabNote[], ROW()-5, FALSE)), ""), "")</f>
        <v/>
      </c>
      <c r="L50" s="138"/>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c r="CJ50" s="79"/>
    </row>
    <row r="51" spans="1:88" s="73" customFormat="1" ht="18.600000000000001">
      <c r="A51" s="116" t="s">
        <v>129</v>
      </c>
      <c r="B51" s="117"/>
      <c r="C51" s="125"/>
      <c r="D51" s="210"/>
      <c r="E51" s="51"/>
      <c r="F51" s="143"/>
      <c r="G51" s="141"/>
      <c r="H51" s="141"/>
      <c r="I51" s="144" t="str">
        <f>IFERROR(IF(VLOOKUP($C$5&amp;$C$6,ex.TabNote2[],ROW()-5,FALSE)=0,"",VLOOKUP($C$5&amp;$C$6,ex.TabNote2[],ROW()-5,FALSE)),"")</f>
        <v/>
      </c>
      <c r="J51" s="146">
        <v>0</v>
      </c>
      <c r="K51" s="141" t="str">
        <f>IFERROR(IF($C$36=' LANSCOPE 申請書記入例の制御'!$E$3, IF(VLOOKUP($C$5&amp;$C$6, ex.TabNote[], ROW()-5, FALSE)=0, "", VLOOKUP($C$5&amp;$C$6, ex.TabNote[], ROW()-5, FALSE)), ""), "")</f>
        <v/>
      </c>
      <c r="L51" s="138"/>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c r="CJ51" s="79"/>
    </row>
    <row r="52" spans="1:88" s="92" customFormat="1" ht="18.600000000000001">
      <c r="A52" s="325" t="s">
        <v>130</v>
      </c>
      <c r="B52" s="326"/>
      <c r="C52" s="91" t="str">
        <f t="shared" si="4"/>
        <v>▼▼株式会社</v>
      </c>
      <c r="D52" s="198"/>
      <c r="E52" s="48"/>
      <c r="F52" s="141"/>
      <c r="G52" s="141" t="b">
        <f>VLOOKUP($C$5&amp;$C$6,ex.TabVisible1[],ROW()-5,FALSE)</f>
        <v>1</v>
      </c>
      <c r="H52" s="141" t="b">
        <f>($C$36&lt;&gt;' LANSCOPE 申請書記入例の制御'!$E$2)</f>
        <v>1</v>
      </c>
      <c r="I52" s="144" t="str">
        <f>IFERROR(IF(VLOOKUP($C$5&amp;$C$6,ex.TabNote2[],ROW()-5,FALSE)=0,"",VLOOKUP($C$5&amp;$C$6,ex.TabNote2[],ROW()-5,FALSE)),"")</f>
        <v>▼▼株式会社</v>
      </c>
      <c r="J52" s="146" t="b">
        <f t="shared" si="5"/>
        <v>1</v>
      </c>
      <c r="K52" s="141" t="str">
        <f>IFERROR(IF($C$36=' LANSCOPE 申請書記入例の制御'!$E$3, IF(VLOOKUP($C$5&amp;$C$6, ex.TabNote[], ROW()-5, FALSE)=0, "", VLOOKUP($C$5&amp;$C$6, ex.TabNote[], ROW()-5, FALSE)), ""), "")</f>
        <v/>
      </c>
      <c r="L52" s="138"/>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c r="CJ52" s="79"/>
    </row>
    <row r="53" spans="1:88" s="92" customFormat="1" ht="18.600000000000001">
      <c r="A53" s="315" t="s">
        <v>126</v>
      </c>
      <c r="B53" s="126" t="s">
        <v>131</v>
      </c>
      <c r="C53" s="91" t="str">
        <f t="shared" si="4"/>
        <v>●●営業部■■支店</v>
      </c>
      <c r="D53" s="198"/>
      <c r="E53" s="48"/>
      <c r="F53" s="141"/>
      <c r="G53" s="141" t="b">
        <f>VLOOKUP($C$5&amp;$C$6,ex.TabVisible1[],ROW()-5,FALSE)</f>
        <v>1</v>
      </c>
      <c r="H53" s="141" t="b">
        <f>($C$36&lt;&gt;' LANSCOPE 申請書記入例の制御'!$E$2)</f>
        <v>1</v>
      </c>
      <c r="I53" s="144" t="str">
        <f>IFERROR(IF(VLOOKUP($C$5&amp;$C$6,ex.TabNote2[],ROW()-5,FALSE)=0,"",VLOOKUP($C$5&amp;$C$6,ex.TabNote2[],ROW()-5,FALSE)),"")</f>
        <v>●●営業部■■支店</v>
      </c>
      <c r="J53" s="146" t="b">
        <f t="shared" si="5"/>
        <v>1</v>
      </c>
      <c r="K53" s="141" t="str">
        <f>IFERROR(IF($C$36=' LANSCOPE 申請書記入例の制御'!$E$3, IF(VLOOKUP($C$5&amp;$C$6, ex.TabNote[], ROW()-5, FALSE)=0, "", VLOOKUP($C$5&amp;$C$6, ex.TabNote[], ROW()-5, FALSE)), ""), "")</f>
        <v/>
      </c>
      <c r="L53" s="138"/>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c r="CC53" s="79"/>
      <c r="CD53" s="79"/>
      <c r="CE53" s="79"/>
      <c r="CF53" s="79"/>
      <c r="CG53" s="79"/>
      <c r="CH53" s="79"/>
      <c r="CI53" s="79"/>
      <c r="CJ53" s="79"/>
    </row>
    <row r="54" spans="1:88" s="92" customFormat="1" ht="18.600000000000001">
      <c r="A54" s="315"/>
      <c r="B54" s="127" t="s">
        <v>132</v>
      </c>
      <c r="C54" s="91" t="str">
        <f t="shared" si="4"/>
        <v>▽▽</v>
      </c>
      <c r="D54" s="198"/>
      <c r="E54" s="48"/>
      <c r="F54" s="141"/>
      <c r="G54" s="141" t="b">
        <f>VLOOKUP($C$5&amp;$C$6,ex.TabVisible1[],ROW()-5,FALSE)</f>
        <v>1</v>
      </c>
      <c r="H54" s="141" t="b">
        <f>($C$36&lt;&gt;' LANSCOPE 申請書記入例の制御'!$E$2)</f>
        <v>1</v>
      </c>
      <c r="I54" s="144" t="str">
        <f>IFERROR(IF(VLOOKUP($C$5&amp;$C$6,ex.TabNote2[],ROW()-5,FALSE)=0,"",VLOOKUP($C$5&amp;$C$6,ex.TabNote2[],ROW()-5,FALSE)),"")</f>
        <v>▽▽</v>
      </c>
      <c r="J54" s="146" t="b">
        <f t="shared" si="5"/>
        <v>1</v>
      </c>
      <c r="K54" s="141" t="str">
        <f>IFERROR(IF($C$36=' LANSCOPE 申請書記入例の制御'!$E$3, IF(VLOOKUP($C$5&amp;$C$6, ex.TabNote[], ROW()-5, FALSE)=0, "", VLOOKUP($C$5&amp;$C$6, ex.TabNote[], ROW()-5, FALSE)), ""), "")</f>
        <v/>
      </c>
      <c r="L54" s="138"/>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79"/>
    </row>
    <row r="55" spans="1:88" s="92" customFormat="1" ht="18.600000000000001">
      <c r="A55" s="315"/>
      <c r="B55" s="127" t="s">
        <v>133</v>
      </c>
      <c r="C55" s="91" t="str">
        <f t="shared" si="4"/>
        <v>▼▼</v>
      </c>
      <c r="D55" s="198"/>
      <c r="E55" s="48"/>
      <c r="F55" s="141"/>
      <c r="G55" s="141" t="b">
        <f>VLOOKUP($C$5&amp;$C$6,ex.TabVisible1[],ROW()-5,FALSE)</f>
        <v>1</v>
      </c>
      <c r="H55" s="141" t="b">
        <f>($C$36&lt;&gt;' LANSCOPE 申請書記入例の制御'!$E$2)</f>
        <v>1</v>
      </c>
      <c r="I55" s="144" t="str">
        <f>IFERROR(IF(VLOOKUP($C$5&amp;$C$6,ex.TabNote2[],ROW()-5,FALSE)=0,"",VLOOKUP($C$5&amp;$C$6,ex.TabNote2[],ROW()-5,FALSE)),"")</f>
        <v>▼▼</v>
      </c>
      <c r="J55" s="146" t="b">
        <f t="shared" si="5"/>
        <v>1</v>
      </c>
      <c r="K55" s="141" t="str">
        <f>IFERROR(IF($C$36=' LANSCOPE 申請書記入例の制御'!$E$3, IF(VLOOKUP($C$5&amp;$C$6, ex.TabNote[], ROW()-5, FALSE)=0, "", VLOOKUP($C$5&amp;$C$6, ex.TabNote[], ROW()-5, FALSE)), ""), "")</f>
        <v/>
      </c>
      <c r="L55" s="138"/>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c r="CD55" s="79"/>
      <c r="CE55" s="79"/>
      <c r="CF55" s="79"/>
      <c r="CG55" s="79"/>
      <c r="CH55" s="79"/>
      <c r="CI55" s="79"/>
      <c r="CJ55" s="79"/>
    </row>
    <row r="56" spans="1:88" s="92" customFormat="1" ht="110.1" customHeight="1">
      <c r="A56" s="315"/>
      <c r="B56" s="128" t="s">
        <v>134</v>
      </c>
      <c r="C56" s="91" t="str">
        <f t="shared" si="4"/>
        <v>*****@***.co.jp</v>
      </c>
      <c r="D56" s="304" t="str">
        <f>K56</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 契約の更新をご案内するメール（ただし弊社と一次販売代理店さまの取り決めによって配信されない場合があります）
なお、過去に配信停止の手続きをされていた場合も、本申込により配信が再開されます。</v>
      </c>
      <c r="E56" s="48"/>
      <c r="F56" s="141"/>
      <c r="G56" s="141" t="b">
        <f>VLOOKUP($C$5&amp;$C$6,ex.TabVisible1[],ROW()-5,FALSE)</f>
        <v>1</v>
      </c>
      <c r="H56" s="141" t="b">
        <f>($C$36&lt;&gt;' LANSCOPE 申請書記入例の制御'!$E$2)</f>
        <v>1</v>
      </c>
      <c r="I56" s="144" t="str">
        <f>IFERROR(IF(VLOOKUP($C$5&amp;$C$6,ex.TabNote2[],ROW()-5,FALSE)=0,"",VLOOKUP($C$5&amp;$C$6,ex.TabNote2[],ROW()-5,FALSE)),"")</f>
        <v>*****@***.co.jp</v>
      </c>
      <c r="J56" s="146" t="b">
        <f t="shared" si="5"/>
        <v>1</v>
      </c>
      <c r="K56" s="141" t="str">
        <f>IFERROR(IF($C$36=' LANSCOPE 申請書記入例の制御'!$E$3, IF(VLOOKUP($C$5&amp;$C$6, ex.TabNote[], ROW()-5, FALSE)=0, "", VLOOKUP($C$5&amp;$C$6, ex.TabNote[], ROW()-5, FALSE)), ""), "")</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 契約の更新をご案内するメール（ただし弊社と一次販売代理店さまの取り決めによって配信されない場合があります）
なお、過去に配信停止の手続きをされていた場合も、本申込により配信が再開されます。</v>
      </c>
      <c r="L56" s="138"/>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c r="CC56" s="79"/>
      <c r="CD56" s="79"/>
      <c r="CE56" s="79"/>
      <c r="CF56" s="79"/>
      <c r="CG56" s="79"/>
      <c r="CH56" s="79"/>
      <c r="CI56" s="79"/>
      <c r="CJ56" s="79"/>
    </row>
    <row r="57" spans="1:88" s="92" customFormat="1" ht="18.600000000000001">
      <c r="A57" s="315"/>
      <c r="B57" s="126" t="s">
        <v>135</v>
      </c>
      <c r="C57" s="91" t="str">
        <f t="shared" si="4"/>
        <v>**-****-****</v>
      </c>
      <c r="D57" s="211"/>
      <c r="E57" s="48"/>
      <c r="F57" s="141"/>
      <c r="G57" s="141" t="b">
        <f>VLOOKUP($C$5&amp;$C$6,ex.TabVisible1[],ROW()-5,FALSE)</f>
        <v>1</v>
      </c>
      <c r="H57" s="141" t="b">
        <f>($C$36&lt;&gt;' LANSCOPE 申請書記入例の制御'!$E$2)</f>
        <v>1</v>
      </c>
      <c r="I57" s="144" t="str">
        <f>IFERROR(IF(VLOOKUP($C$5&amp;$C$6,ex.TabNote2[],ROW()-5,FALSE)=0,"",VLOOKUP($C$5&amp;$C$6,ex.TabNote2[],ROW()-5,FALSE)),"")</f>
        <v>**-****-****</v>
      </c>
      <c r="J57" s="146" t="b">
        <f t="shared" si="5"/>
        <v>1</v>
      </c>
      <c r="K57" s="141" t="str">
        <f>IFERROR(IF($C$36=' LANSCOPE 申請書記入例の制御'!$E$3, IF(VLOOKUP($C$5&amp;$C$6, ex.TabNote[], ROW()-5, FALSE)=0, "", VLOOKUP($C$5&amp;$C$6, ex.TabNote[], ROW()-5, FALSE)), ""), "")</f>
        <v/>
      </c>
      <c r="L57" s="138"/>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c r="CC57" s="79"/>
      <c r="CD57" s="79"/>
      <c r="CE57" s="79"/>
      <c r="CF57" s="79"/>
      <c r="CG57" s="79"/>
      <c r="CH57" s="79"/>
      <c r="CI57" s="79"/>
      <c r="CJ57" s="79"/>
    </row>
    <row r="58" spans="1:88" s="92" customFormat="1" ht="18.600000000000001">
      <c r="A58" s="315" t="s">
        <v>107</v>
      </c>
      <c r="B58" s="127" t="s">
        <v>136</v>
      </c>
      <c r="C58" s="91" t="str">
        <f t="shared" si="4"/>
        <v>***-****</v>
      </c>
      <c r="D58" s="198"/>
      <c r="E58" s="48"/>
      <c r="F58" s="141"/>
      <c r="G58" s="141" t="b">
        <f>VLOOKUP($C$5&amp;$C$6,ex.TabVisible1[],ROW()-5,FALSE)</f>
        <v>1</v>
      </c>
      <c r="H58" s="141" t="b">
        <f>($C$36&lt;&gt;' LANSCOPE 申請書記入例の制御'!$E$2)</f>
        <v>1</v>
      </c>
      <c r="I58" s="144" t="str">
        <f>IFERROR(IF(VLOOKUP($C$5&amp;$C$6,ex.TabNote2[],ROW()-5,FALSE)=0,"",VLOOKUP($C$5&amp;$C$6,ex.TabNote2[],ROW()-5,FALSE)),"")</f>
        <v>***-****</v>
      </c>
      <c r="J58" s="146" t="b">
        <f t="shared" si="5"/>
        <v>1</v>
      </c>
      <c r="K58" s="141" t="str">
        <f>IFERROR(IF($C$36=' LANSCOPE 申請書記入例の制御'!$E$3, IF(VLOOKUP($C$5&amp;$C$6, ex.TabNote[], ROW()-5, FALSE)=0, "", VLOOKUP($C$5&amp;$C$6, ex.TabNote[], ROW()-5, FALSE)), ""), "")</f>
        <v/>
      </c>
      <c r="L58" s="138"/>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row>
    <row r="59" spans="1:88" s="92" customFormat="1" ht="18.600000000000001">
      <c r="A59" s="315"/>
      <c r="B59" s="127" t="s">
        <v>137</v>
      </c>
      <c r="C59" s="91" t="str">
        <f t="shared" si="4"/>
        <v>○○県</v>
      </c>
      <c r="D59" s="201"/>
      <c r="E59" s="48"/>
      <c r="F59" s="141"/>
      <c r="G59" s="141" t="b">
        <f>VLOOKUP($C$5&amp;$C$6,ex.TabVisible1[],ROW()-5,FALSE)</f>
        <v>1</v>
      </c>
      <c r="H59" s="141" t="b">
        <f>($C$36&lt;&gt;' LANSCOPE 申請書記入例の制御'!$E$2)</f>
        <v>1</v>
      </c>
      <c r="I59" s="144" t="str">
        <f>IFERROR(IF(VLOOKUP($C$5&amp;$C$6,ex.TabNote2[],ROW()-5,FALSE)=0,"",VLOOKUP($C$5&amp;$C$6,ex.TabNote2[],ROW()-5,FALSE)),"")</f>
        <v>○○県</v>
      </c>
      <c r="J59" s="146" t="b">
        <f t="shared" si="5"/>
        <v>1</v>
      </c>
      <c r="K59" s="141" t="str">
        <f>IFERROR(IF($C$36=' LANSCOPE 申請書記入例の制御'!$E$3, IF(VLOOKUP($C$5&amp;$C$6, ex.TabNote[], ROW()-5, FALSE)=0, "", VLOOKUP($C$5&amp;$C$6, ex.TabNote[], ROW()-5, FALSE)), ""), "")</f>
        <v/>
      </c>
      <c r="L59" s="138"/>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c r="CJ59" s="79"/>
    </row>
    <row r="60" spans="1:88" s="92" customFormat="1" ht="18.600000000000001">
      <c r="A60" s="315"/>
      <c r="B60" s="127" t="s">
        <v>138</v>
      </c>
      <c r="C60" s="91" t="str">
        <f t="shared" si="4"/>
        <v>●●市</v>
      </c>
      <c r="D60" s="211"/>
      <c r="E60" s="48"/>
      <c r="F60" s="141"/>
      <c r="G60" s="141" t="b">
        <f>VLOOKUP($C$5&amp;$C$6,ex.TabVisible1[],ROW()-5,FALSE)</f>
        <v>1</v>
      </c>
      <c r="H60" s="141" t="b">
        <f>($C$36&lt;&gt;' LANSCOPE 申請書記入例の制御'!$E$2)</f>
        <v>1</v>
      </c>
      <c r="I60" s="144" t="str">
        <f>IFERROR(IF(VLOOKUP($C$5&amp;$C$6,ex.TabNote2[],ROW()-5,FALSE)=0,"",VLOOKUP($C$5&amp;$C$6,ex.TabNote2[],ROW()-5,FALSE)),"")</f>
        <v>●●市</v>
      </c>
      <c r="J60" s="146" t="b">
        <f t="shared" si="5"/>
        <v>1</v>
      </c>
      <c r="K60" s="141" t="str">
        <f>IFERROR(IF($C$36=' LANSCOPE 申請書記入例の制御'!$E$3, IF(VLOOKUP($C$5&amp;$C$6, ex.TabNote[], ROW()-5, FALSE)=0, "", VLOOKUP($C$5&amp;$C$6, ex.TabNote[], ROW()-5, FALSE)), ""), "")</f>
        <v/>
      </c>
      <c r="L60" s="138"/>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79"/>
      <c r="CF60" s="79"/>
      <c r="CG60" s="79"/>
      <c r="CH60" s="79"/>
      <c r="CI60" s="79"/>
      <c r="CJ60" s="79"/>
    </row>
    <row r="61" spans="1:88" s="92" customFormat="1" ht="19.149999999999999" thickBot="1">
      <c r="A61" s="316"/>
      <c r="B61" s="129" t="s">
        <v>139</v>
      </c>
      <c r="C61" s="91" t="str">
        <f t="shared" si="4"/>
        <v>******　▼▼ビル2F</v>
      </c>
      <c r="D61" s="212"/>
      <c r="E61" s="48"/>
      <c r="F61" s="141"/>
      <c r="G61" s="141" t="b">
        <f>VLOOKUP($C$5&amp;$C$6,ex.TabVisible1[],ROW()-5,FALSE)</f>
        <v>1</v>
      </c>
      <c r="H61" s="141" t="b">
        <f>($C$36&lt;&gt;' LANSCOPE 申請書記入例の制御'!$E$2)</f>
        <v>1</v>
      </c>
      <c r="I61" s="144" t="str">
        <f>IFERROR(IF(VLOOKUP($C$5&amp;$C$6,ex.TabNote2[],ROW()-5,FALSE)=0,"",VLOOKUP($C$5&amp;$C$6,ex.TabNote2[],ROW()-5,FALSE)),"")</f>
        <v>******　▼▼ビル2F</v>
      </c>
      <c r="J61" s="146" t="b">
        <f t="shared" si="5"/>
        <v>1</v>
      </c>
      <c r="K61" s="141" t="str">
        <f>IFERROR(IF($C$36=' LANSCOPE 申請書記入例の制御'!$E$3, IF(VLOOKUP($C$5&amp;$C$6, ex.TabNote[], ROW()-5, FALSE)=0, "", VLOOKUP($C$5&amp;$C$6, ex.TabNote[], ROW()-5, FALSE)), ""), "")</f>
        <v/>
      </c>
      <c r="L61" s="138"/>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c r="CC61" s="79"/>
      <c r="CD61" s="79"/>
      <c r="CE61" s="79"/>
      <c r="CF61" s="79"/>
      <c r="CG61" s="79"/>
      <c r="CH61" s="79"/>
      <c r="CI61" s="79"/>
      <c r="CJ61" s="79"/>
    </row>
    <row r="62" spans="1:88" ht="18.600000000000001">
      <c r="A62" s="116" t="s">
        <v>140</v>
      </c>
      <c r="B62" s="117"/>
      <c r="C62" s="125"/>
      <c r="D62" s="210"/>
      <c r="E62" s="48"/>
      <c r="I62" s="144" t="str">
        <f>IFERROR(IF(VLOOKUP($C$5&amp;$C$6,ex.TabNote2[],ROW()-5,FALSE)=0,"",VLOOKUP($C$5&amp;$C$6,ex.TabNote2[],ROW()-5,FALSE)),"")</f>
        <v/>
      </c>
      <c r="J62" s="146">
        <v>0</v>
      </c>
      <c r="K62" s="141" t="str">
        <f>IFERROR(IF($C$36=' LANSCOPE 申請書記入例の制御'!$E$3, IF(VLOOKUP($C$5&amp;$C$6, ex.TabNote[], ROW()-5, FALSE)=0, "", VLOOKUP($C$5&amp;$C$6, ex.TabNote[], ROW()-5, FALSE)), ""), "")</f>
        <v/>
      </c>
      <c r="L62" s="138"/>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row>
    <row r="63" spans="1:88" s="92" customFormat="1" ht="18.600000000000001">
      <c r="A63" s="327" t="s">
        <v>98</v>
      </c>
      <c r="B63" s="326"/>
      <c r="C63" s="91" t="str">
        <f t="shared" si="4"/>
        <v>○○株式会社</v>
      </c>
      <c r="D63" s="198"/>
      <c r="E63" s="48"/>
      <c r="F63" s="141"/>
      <c r="G63" s="141" t="b">
        <f>VLOOKUP($C$5&amp;$C$6,ex.TabVisible1[],ROW()-5,FALSE)</f>
        <v>1</v>
      </c>
      <c r="H63" s="141" t="b">
        <f>($C$36&lt;&gt;' LANSCOPE 申請書記入例の制御'!$E$2)</f>
        <v>1</v>
      </c>
      <c r="I63" s="144" t="str">
        <f>IFERROR(IF(VLOOKUP($C$5&amp;$C$6,ex.TabNote2[],ROW()-5,FALSE)=0,"",VLOOKUP($C$5&amp;$C$6,ex.TabNote2[],ROW()-5,FALSE)),"")</f>
        <v>○○株式会社</v>
      </c>
      <c r="J63" s="146" t="b">
        <f t="shared" si="5"/>
        <v>1</v>
      </c>
      <c r="K63" s="141" t="str">
        <f>IFERROR(IF($C$36=' LANSCOPE 申請書記入例の制御'!$E$3, IF(VLOOKUP($C$5&amp;$C$6, ex.TabNote[], ROW()-5, FALSE)=0, "", VLOOKUP($C$5&amp;$C$6, ex.TabNote[], ROW()-5, FALSE)), ""), "")</f>
        <v/>
      </c>
      <c r="L63" s="138"/>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9"/>
      <c r="BY63" s="79"/>
      <c r="BZ63" s="79"/>
      <c r="CA63" s="79"/>
      <c r="CB63" s="79"/>
      <c r="CC63" s="79"/>
      <c r="CD63" s="79"/>
      <c r="CE63" s="79"/>
      <c r="CF63" s="79"/>
      <c r="CG63" s="79"/>
      <c r="CH63" s="79"/>
      <c r="CI63" s="79"/>
      <c r="CJ63" s="79"/>
    </row>
    <row r="64" spans="1:88" s="92" customFormat="1" ht="18.600000000000001">
      <c r="A64" s="315" t="s">
        <v>126</v>
      </c>
      <c r="B64" s="118" t="s">
        <v>101</v>
      </c>
      <c r="C64" s="91" t="str">
        <f t="shared" si="4"/>
        <v>●●営業部▼▼課■■グループ</v>
      </c>
      <c r="D64" s="198"/>
      <c r="E64" s="48"/>
      <c r="F64" s="141"/>
      <c r="G64" s="141" t="b">
        <f>VLOOKUP($C$5&amp;$C$6,ex.TabVisible1[],ROW()-5,FALSE)</f>
        <v>1</v>
      </c>
      <c r="H64" s="141" t="b">
        <f>($C$36&lt;&gt;' LANSCOPE 申請書記入例の制御'!$E$2)</f>
        <v>1</v>
      </c>
      <c r="I64" s="144" t="str">
        <f>IFERROR(IF(VLOOKUP($C$5&amp;$C$6,ex.TabNote2[],ROW()-5,FALSE)=0,"",VLOOKUP($C$5&amp;$C$6,ex.TabNote2[],ROW()-5,FALSE)),"")</f>
        <v>●●営業部▼▼課■■グループ</v>
      </c>
      <c r="J64" s="146" t="b">
        <f t="shared" si="5"/>
        <v>1</v>
      </c>
      <c r="K64" s="141" t="str">
        <f>IFERROR(IF($C$36=' LANSCOPE 申請書記入例の制御'!$E$3, IF(VLOOKUP($C$5&amp;$C$6, ex.TabNote[], ROW()-5, FALSE)=0, "", VLOOKUP($C$5&amp;$C$6, ex.TabNote[], ROW()-5, FALSE)), ""), "")</f>
        <v/>
      </c>
      <c r="L64" s="138"/>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c r="CC64" s="79"/>
      <c r="CD64" s="79"/>
      <c r="CE64" s="79"/>
      <c r="CF64" s="79"/>
      <c r="CG64" s="79"/>
      <c r="CH64" s="79"/>
      <c r="CI64" s="79"/>
      <c r="CJ64" s="79"/>
    </row>
    <row r="65" spans="1:88" s="92" customFormat="1" ht="18.600000000000001">
      <c r="A65" s="315"/>
      <c r="B65" s="119" t="s">
        <v>103</v>
      </c>
      <c r="C65" s="91" t="str">
        <f t="shared" si="4"/>
        <v>○○</v>
      </c>
      <c r="D65" s="198"/>
      <c r="E65" s="48"/>
      <c r="F65" s="141"/>
      <c r="G65" s="141" t="b">
        <f>VLOOKUP($C$5&amp;$C$6,ex.TabVisible1[],ROW()-5,FALSE)</f>
        <v>1</v>
      </c>
      <c r="H65" s="141" t="b">
        <f>($C$36&lt;&gt;' LANSCOPE 申請書記入例の制御'!$E$2)</f>
        <v>1</v>
      </c>
      <c r="I65" s="144" t="str">
        <f>IFERROR(IF(VLOOKUP($C$5&amp;$C$6,ex.TabNote2[],ROW()-5,FALSE)=0,"",VLOOKUP($C$5&amp;$C$6,ex.TabNote2[],ROW()-5,FALSE)),"")</f>
        <v>○○</v>
      </c>
      <c r="J65" s="146" t="b">
        <f t="shared" si="5"/>
        <v>1</v>
      </c>
      <c r="K65" s="141" t="str">
        <f>IFERROR(IF($C$36=' LANSCOPE 申請書記入例の制御'!$E$3, IF(VLOOKUP($C$5&amp;$C$6, ex.TabNote[], ROW()-5, FALSE)=0, "", VLOOKUP($C$5&amp;$C$6, ex.TabNote[], ROW()-5, FALSE)), ""), "")</f>
        <v/>
      </c>
      <c r="L65" s="138"/>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c r="CA65" s="79"/>
      <c r="CB65" s="79"/>
      <c r="CC65" s="79"/>
      <c r="CD65" s="79"/>
      <c r="CE65" s="79"/>
      <c r="CF65" s="79"/>
      <c r="CG65" s="79"/>
      <c r="CH65" s="79"/>
      <c r="CI65" s="79"/>
      <c r="CJ65" s="79"/>
    </row>
    <row r="66" spans="1:88" s="92" customFormat="1" ht="18.600000000000001">
      <c r="A66" s="315"/>
      <c r="B66" s="119" t="s">
        <v>104</v>
      </c>
      <c r="C66" s="91" t="str">
        <f t="shared" si="4"/>
        <v>●●</v>
      </c>
      <c r="D66" s="198"/>
      <c r="E66" s="48"/>
      <c r="F66" s="141"/>
      <c r="G66" s="141" t="b">
        <f>VLOOKUP($C$5&amp;$C$6,ex.TabVisible1[],ROW()-5,FALSE)</f>
        <v>1</v>
      </c>
      <c r="H66" s="141" t="b">
        <f>($C$36&lt;&gt;' LANSCOPE 申請書記入例の制御'!$E$2)</f>
        <v>1</v>
      </c>
      <c r="I66" s="144" t="str">
        <f>IFERROR(IF(VLOOKUP($C$5&amp;$C$6,ex.TabNote2[],ROW()-5,FALSE)=0,"",VLOOKUP($C$5&amp;$C$6,ex.TabNote2[],ROW()-5,FALSE)),"")</f>
        <v>●●</v>
      </c>
      <c r="J66" s="146" t="b">
        <f t="shared" si="5"/>
        <v>1</v>
      </c>
      <c r="K66" s="141" t="str">
        <f>IFERROR(IF($C$36=' LANSCOPE 申請書記入例の制御'!$E$3, IF(VLOOKUP($C$5&amp;$C$6, ex.TabNote[], ROW()-5, FALSE)=0, "", VLOOKUP($C$5&amp;$C$6, ex.TabNote[], ROW()-5, FALSE)), ""), "")</f>
        <v/>
      </c>
      <c r="L66" s="138"/>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79"/>
      <c r="CC66" s="79"/>
      <c r="CD66" s="79"/>
      <c r="CE66" s="79"/>
      <c r="CF66" s="79"/>
      <c r="CG66" s="79"/>
      <c r="CH66" s="79"/>
      <c r="CI66" s="79"/>
      <c r="CJ66" s="79"/>
    </row>
    <row r="67" spans="1:88" s="92" customFormat="1" ht="110.1" customHeight="1">
      <c r="A67" s="315"/>
      <c r="B67" s="120" t="s">
        <v>105</v>
      </c>
      <c r="C67" s="91" t="str">
        <f t="shared" si="4"/>
        <v>*****@***.co.jp</v>
      </c>
      <c r="D67" s="304" t="str">
        <f>K67</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 契約の更新をご案内するメール（ただし弊社と一次販売代理店さまの取り決めによって配信されない場合があります）
なお、過去に配信停止の手続きをされていた場合も、本申込により配信が再開されます。</v>
      </c>
      <c r="E67" s="48"/>
      <c r="F67" s="141"/>
      <c r="G67" s="141" t="b">
        <f>VLOOKUP($C$5&amp;$C$6,ex.TabVisible1[],ROW()-5,FALSE)</f>
        <v>1</v>
      </c>
      <c r="H67" s="141" t="b">
        <f>($C$36&lt;&gt;' LANSCOPE 申請書記入例の制御'!$E$2)</f>
        <v>1</v>
      </c>
      <c r="I67" s="144" t="str">
        <f>IFERROR(IF(VLOOKUP($C$5&amp;$C$6,ex.TabNote2[],ROW()-5,FALSE)=0,"",VLOOKUP($C$5&amp;$C$6,ex.TabNote2[],ROW()-5,FALSE)),"")</f>
        <v>*****@***.co.jp</v>
      </c>
      <c r="J67" s="146" t="b">
        <f t="shared" si="5"/>
        <v>1</v>
      </c>
      <c r="K67" s="141" t="str">
        <f>IFERROR(IF($C$36=' LANSCOPE 申請書記入例の制御'!$E$3, IF(VLOOKUP($C$5&amp;$C$6, ex.TabNote[], ROW()-5, FALSE)=0, "", VLOOKUP($C$5&amp;$C$6, ex.TabNote[], ROW()-5, FALSE)), ""), "")</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 契約の更新をご案内するメール（ただし弊社と一次販売代理店さまの取り決めによって配信されない場合があります）
なお、過去に配信停止の手続きをされていた場合も、本申込により配信が再開されます。</v>
      </c>
      <c r="L67" s="138"/>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79"/>
      <c r="BW67" s="79"/>
      <c r="BX67" s="79"/>
      <c r="BY67" s="79"/>
      <c r="BZ67" s="79"/>
      <c r="CA67" s="79"/>
      <c r="CB67" s="79"/>
      <c r="CC67" s="79"/>
      <c r="CD67" s="79"/>
      <c r="CE67" s="79"/>
      <c r="CF67" s="79"/>
      <c r="CG67" s="79"/>
      <c r="CH67" s="79"/>
      <c r="CI67" s="79"/>
      <c r="CJ67" s="79"/>
    </row>
    <row r="68" spans="1:88" s="92" customFormat="1" ht="18.600000000000001">
      <c r="A68" s="315"/>
      <c r="B68" s="118" t="s">
        <v>106</v>
      </c>
      <c r="C68" s="91" t="str">
        <f t="shared" si="4"/>
        <v>**-****-****</v>
      </c>
      <c r="D68" s="211"/>
      <c r="E68" s="48"/>
      <c r="F68" s="141"/>
      <c r="G68" s="141" t="b">
        <f>VLOOKUP($C$5&amp;$C$6,ex.TabVisible1[],ROW()-5,FALSE)</f>
        <v>1</v>
      </c>
      <c r="H68" s="141" t="b">
        <f>($C$36&lt;&gt;' LANSCOPE 申請書記入例の制御'!$E$2)</f>
        <v>1</v>
      </c>
      <c r="I68" s="144" t="str">
        <f>IFERROR(IF(VLOOKUP($C$5&amp;$C$6,ex.TabNote2[],ROW()-5,FALSE)=0,"",VLOOKUP($C$5&amp;$C$6,ex.TabNote2[],ROW()-5,FALSE)),"")</f>
        <v>**-****-****</v>
      </c>
      <c r="J68" s="146" t="b">
        <f t="shared" si="5"/>
        <v>1</v>
      </c>
      <c r="K68" s="141" t="str">
        <f>IFERROR(IF($C$36=' LANSCOPE 申請書記入例の制御'!$E$3, IF(VLOOKUP($C$5&amp;$C$6, ex.TabNote[], ROW()-5, FALSE)=0, "", VLOOKUP($C$5&amp;$C$6, ex.TabNote[], ROW()-5, FALSE)), ""), "")</f>
        <v/>
      </c>
      <c r="L68" s="138"/>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79"/>
      <c r="CH68" s="79"/>
      <c r="CI68" s="79"/>
      <c r="CJ68" s="79"/>
    </row>
    <row r="69" spans="1:88" s="92" customFormat="1" ht="18.600000000000001">
      <c r="A69" s="315" t="s">
        <v>107</v>
      </c>
      <c r="B69" s="119" t="s">
        <v>108</v>
      </c>
      <c r="C69" s="91" t="str">
        <f t="shared" si="4"/>
        <v>***-****</v>
      </c>
      <c r="D69" s="198"/>
      <c r="E69" s="48"/>
      <c r="F69" s="141"/>
      <c r="G69" s="141" t="b">
        <f>VLOOKUP($C$5&amp;$C$6,ex.TabVisible1[],ROW()-5,FALSE)</f>
        <v>1</v>
      </c>
      <c r="H69" s="141" t="b">
        <f>($C$36&lt;&gt;' LANSCOPE 申請書記入例の制御'!$E$2)</f>
        <v>1</v>
      </c>
      <c r="I69" s="144" t="str">
        <f>IFERROR(IF(VLOOKUP($C$5&amp;$C$6,ex.TabNote2[],ROW()-5,FALSE)=0,"",VLOOKUP($C$5&amp;$C$6,ex.TabNote2[],ROW()-5,FALSE)),"")</f>
        <v>***-****</v>
      </c>
      <c r="J69" s="146" t="b">
        <f t="shared" si="5"/>
        <v>1</v>
      </c>
      <c r="K69" s="141" t="str">
        <f>IFERROR(IF($C$36=' LANSCOPE 申請書記入例の制御'!$E$3, IF(VLOOKUP($C$5&amp;$C$6, ex.TabNote[], ROW()-5, FALSE)=0, "", VLOOKUP($C$5&amp;$C$6, ex.TabNote[], ROW()-5, FALSE)), ""), "")</f>
        <v/>
      </c>
      <c r="L69" s="138"/>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79"/>
    </row>
    <row r="70" spans="1:88" s="92" customFormat="1" ht="18.600000000000001">
      <c r="A70" s="315"/>
      <c r="B70" s="119" t="s">
        <v>109</v>
      </c>
      <c r="C70" s="91" t="str">
        <f t="shared" si="4"/>
        <v>○○県</v>
      </c>
      <c r="D70" s="201"/>
      <c r="E70" s="48"/>
      <c r="F70" s="141"/>
      <c r="G70" s="141" t="b">
        <f>VLOOKUP($C$5&amp;$C$6,ex.TabVisible1[],ROW()-5,FALSE)</f>
        <v>1</v>
      </c>
      <c r="H70" s="141" t="b">
        <f>($C$36&lt;&gt;' LANSCOPE 申請書記入例の制御'!$E$2)</f>
        <v>1</v>
      </c>
      <c r="I70" s="144" t="str">
        <f>IFERROR(IF(VLOOKUP($C$5&amp;$C$6,ex.TabNote2[],ROW()-5,FALSE)=0,"",VLOOKUP($C$5&amp;$C$6,ex.TabNote2[],ROW()-5,FALSE)),"")</f>
        <v>○○県</v>
      </c>
      <c r="J70" s="146" t="b">
        <f t="shared" si="5"/>
        <v>1</v>
      </c>
      <c r="K70" s="141" t="str">
        <f>IFERROR(IF($C$36=' LANSCOPE 申請書記入例の制御'!$E$3, IF(VLOOKUP($C$5&amp;$C$6, ex.TabNote[], ROW()-5, FALSE)=0, "", VLOOKUP($C$5&amp;$C$6, ex.TabNote[], ROW()-5, FALSE)), ""), "")</f>
        <v/>
      </c>
      <c r="L70" s="138"/>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79"/>
      <c r="CH70" s="79"/>
      <c r="CI70" s="79"/>
      <c r="CJ70" s="79"/>
    </row>
    <row r="71" spans="1:88" s="92" customFormat="1" ht="18.600000000000001">
      <c r="A71" s="315"/>
      <c r="B71" s="119" t="s">
        <v>110</v>
      </c>
      <c r="C71" s="91" t="str">
        <f t="shared" si="4"/>
        <v>●●市</v>
      </c>
      <c r="D71" s="211"/>
      <c r="E71" s="48"/>
      <c r="F71" s="141"/>
      <c r="G71" s="141" t="b">
        <f>VLOOKUP($C$5&amp;$C$6,ex.TabVisible1[],ROW()-5,FALSE)</f>
        <v>1</v>
      </c>
      <c r="H71" s="141" t="b">
        <f>($C$36&lt;&gt;' LANSCOPE 申請書記入例の制御'!$E$2)</f>
        <v>1</v>
      </c>
      <c r="I71" s="144" t="str">
        <f>IFERROR(IF(VLOOKUP($C$5&amp;$C$6,ex.TabNote2[],ROW()-5,FALSE)=0,"",VLOOKUP($C$5&amp;$C$6,ex.TabNote2[],ROW()-5,FALSE)),"")</f>
        <v>●●市</v>
      </c>
      <c r="J71" s="146" t="b">
        <f>(AND(G71,H71))</f>
        <v>1</v>
      </c>
      <c r="K71" s="141" t="str">
        <f>IFERROR(IF($C$36=' LANSCOPE 申請書記入例の制御'!$E$3, IF(VLOOKUP($C$5&amp;$C$6, ex.TabNote[], ROW()-5, FALSE)=0, "", VLOOKUP($C$5&amp;$C$6, ex.TabNote[], ROW()-5, FALSE)), ""), "")</f>
        <v/>
      </c>
      <c r="L71" s="138"/>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c r="CC71" s="79"/>
      <c r="CD71" s="79"/>
      <c r="CE71" s="79"/>
      <c r="CF71" s="79"/>
      <c r="CG71" s="79"/>
      <c r="CH71" s="79"/>
      <c r="CI71" s="79"/>
      <c r="CJ71" s="79"/>
    </row>
    <row r="72" spans="1:88" s="92" customFormat="1" ht="19.149999999999999" thickBot="1">
      <c r="A72" s="316"/>
      <c r="B72" s="121" t="s">
        <v>111</v>
      </c>
      <c r="C72" s="99" t="str">
        <f t="shared" si="4"/>
        <v>******　□□ビル1F</v>
      </c>
      <c r="D72" s="212"/>
      <c r="E72" s="48"/>
      <c r="F72" s="141"/>
      <c r="G72" s="141" t="b">
        <f>VLOOKUP($C$5&amp;$C$6,ex.TabVisible1[],ROW()-5,FALSE)</f>
        <v>1</v>
      </c>
      <c r="H72" s="141" t="b">
        <f>($C$36&lt;&gt;' LANSCOPE 申請書記入例の制御'!$E$2)</f>
        <v>1</v>
      </c>
      <c r="I72" s="144" t="str">
        <f>IFERROR(IF(VLOOKUP($C$5&amp;$C$6,ex.TabNote2[],ROW()-5,FALSE)=0,"",VLOOKUP($C$5&amp;$C$6,ex.TabNote2[],ROW()-5,FALSE)),"")</f>
        <v>******　□□ビル1F</v>
      </c>
      <c r="J72" s="146" t="b">
        <f>(AND(G72,H72))</f>
        <v>1</v>
      </c>
      <c r="K72" s="141" t="str">
        <f>IFERROR(IF($C$36=' LANSCOPE 申請書記入例の制御'!$E$3, IF(VLOOKUP($C$5&amp;$C$6, ex.TabNote[], ROW()-5, FALSE)=0, "", VLOOKUP($C$5&amp;$C$6, ex.TabNote[], ROW()-5, FALSE)), ""), "")</f>
        <v/>
      </c>
      <c r="L72" s="138"/>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79"/>
      <c r="CH72" s="79"/>
      <c r="CI72" s="79"/>
      <c r="CJ72" s="79"/>
    </row>
    <row r="73" spans="1:88" ht="18.600000000000001" thickBot="1">
      <c r="A73" s="133" t="s">
        <v>141</v>
      </c>
      <c r="D73" s="213"/>
      <c r="K73" s="141" t="str">
        <f>IF($C$61=' LANSCOPE 申請書制御'!$E$3,VLOOKUP($C$5&amp;$C$6,TabNote[],ROW()-5,FALSE),"")</f>
        <v/>
      </c>
      <c r="L73" s="138"/>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79"/>
      <c r="CH73" s="79"/>
      <c r="CI73" s="79"/>
      <c r="CJ73" s="79"/>
    </row>
    <row r="74" spans="1:88" ht="18.95" customHeight="1">
      <c r="A74" s="134" t="s">
        <v>161</v>
      </c>
      <c r="B74" s="187"/>
      <c r="C74" s="187"/>
      <c r="D74" s="214"/>
      <c r="K74" s="141" t="str">
        <f>IF($C$61=' LANSCOPE 申請書制御'!$E$3,VLOOKUP($C$5&amp;$C$6,TabNote[],ROW()-5,FALSE),"")</f>
        <v/>
      </c>
      <c r="L74" s="138"/>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79"/>
      <c r="CH74" s="79"/>
      <c r="CI74" s="79"/>
      <c r="CJ74" s="79"/>
    </row>
    <row r="75" spans="1:88">
      <c r="A75" s="136" t="s">
        <v>162</v>
      </c>
      <c r="B75" s="188"/>
      <c r="C75" s="188"/>
      <c r="D75" s="215"/>
      <c r="K75" s="141" t="str">
        <f>IF($C$61=' LANSCOPE 申請書制御'!$E$3,VLOOKUP($C$5&amp;$C$6,TabNote[],ROW()-5,FALSE),"")</f>
        <v/>
      </c>
      <c r="L75" s="138"/>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c r="CC75" s="79"/>
      <c r="CD75" s="79"/>
      <c r="CE75" s="79"/>
      <c r="CF75" s="79"/>
      <c r="CG75" s="79"/>
      <c r="CH75" s="79"/>
      <c r="CI75" s="79"/>
      <c r="CJ75" s="79"/>
    </row>
    <row r="76" spans="1:88">
      <c r="A76" s="189"/>
      <c r="B76" s="188"/>
      <c r="C76" s="188"/>
      <c r="D76" s="215"/>
      <c r="K76" s="141" t="str">
        <f>IF($C$61=' LANSCOPE 申請書制御'!$E$3,VLOOKUP($C$5&amp;$C$6,TabNote[],ROW()-5,FALSE),"")</f>
        <v/>
      </c>
      <c r="L76" s="138"/>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79"/>
      <c r="CH76" s="79"/>
      <c r="CI76" s="79"/>
      <c r="CJ76" s="79"/>
    </row>
    <row r="77" spans="1:88" ht="18.600000000000001" thickBot="1">
      <c r="A77" s="190"/>
      <c r="B77" s="191"/>
      <c r="C77" s="191"/>
      <c r="D77" s="216"/>
      <c r="K77" s="141" t="str">
        <f>IF($C$61=' LANSCOPE 申請書制御'!$E$3,VLOOKUP($C$5&amp;$C$6,TabNote[],ROW()-5,FALSE),"")</f>
        <v/>
      </c>
      <c r="L77" s="138"/>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79"/>
      <c r="CH77" s="79"/>
      <c r="CI77" s="79"/>
      <c r="CJ77" s="79"/>
    </row>
    <row r="78" spans="1:88">
      <c r="D78" s="213"/>
      <c r="K78" s="141" t="str">
        <f>IF($C$61=' LANSCOPE 申請書制御'!$E$3,VLOOKUP($C$5&amp;$C$6,TabNote[],ROW()-5,FALSE),"")</f>
        <v/>
      </c>
      <c r="L78" s="138"/>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79"/>
      <c r="CH78" s="79"/>
      <c r="CI78" s="79"/>
      <c r="CJ78" s="79"/>
    </row>
    <row r="79" spans="1:88">
      <c r="D79" s="213"/>
      <c r="K79" s="141" t="str">
        <f>IF($C$61=' LANSCOPE 申請書制御'!$E$3,VLOOKUP($C$5&amp;$C$6,TabNote[],ROW()-5,FALSE),"")</f>
        <v/>
      </c>
      <c r="L79" s="138"/>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c r="CJ79" s="79"/>
    </row>
    <row r="80" spans="1:88">
      <c r="D80" s="213"/>
      <c r="K80" s="141" t="str">
        <f>IF($C$61=' LANSCOPE 申請書制御'!$E$3,VLOOKUP($C$5&amp;$C$6,TabNote[],ROW()-5,FALSE),"")</f>
        <v/>
      </c>
      <c r="L80" s="138"/>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79"/>
      <c r="CH80" s="79"/>
      <c r="CI80" s="79"/>
      <c r="CJ80" s="79"/>
    </row>
    <row r="81" spans="4:88">
      <c r="D81" s="213"/>
      <c r="K81" s="141" t="str">
        <f>IF($C$61=' LANSCOPE 申請書制御'!$E$3,VLOOKUP($C$5&amp;$C$6,TabNote[],ROW()-5,FALSE),"")</f>
        <v/>
      </c>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c r="BB81" s="138"/>
      <c r="BC81" s="138"/>
      <c r="BD81" s="138"/>
      <c r="BE81" s="138"/>
      <c r="BF81" s="138"/>
      <c r="BG81" s="138"/>
      <c r="BH81" s="138"/>
      <c r="BI81" s="138"/>
      <c r="BJ81" s="138"/>
      <c r="BK81" s="138"/>
      <c r="BL81" s="138"/>
      <c r="BM81" s="138"/>
      <c r="BN81" s="138"/>
      <c r="BO81" s="138"/>
      <c r="BP81" s="138"/>
      <c r="BQ81" s="138"/>
      <c r="BR81" s="138"/>
      <c r="BS81" s="138"/>
      <c r="BT81" s="138"/>
      <c r="BU81" s="138"/>
      <c r="BV81" s="138"/>
      <c r="BW81" s="138"/>
      <c r="BX81" s="138"/>
      <c r="BY81" s="138"/>
      <c r="BZ81" s="138"/>
      <c r="CA81" s="138"/>
      <c r="CB81" s="138"/>
      <c r="CC81" s="138"/>
      <c r="CD81" s="138"/>
      <c r="CE81" s="138"/>
      <c r="CF81" s="138"/>
      <c r="CG81" s="138"/>
      <c r="CH81" s="138"/>
      <c r="CI81" s="138"/>
      <c r="CJ81" s="138"/>
    </row>
    <row r="82" spans="4:88">
      <c r="K82" s="141" t="str">
        <f>IF($C$61=' LANSCOPE 申請書制御'!$E$3,VLOOKUP($C$5&amp;$C$6,TabNote[],ROW()-5,FALSE),"")</f>
        <v/>
      </c>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138"/>
      <c r="AR82" s="138"/>
      <c r="AS82" s="138"/>
      <c r="AT82" s="138"/>
      <c r="AU82" s="138"/>
      <c r="AV82" s="138"/>
      <c r="AW82" s="138"/>
      <c r="AX82" s="138"/>
      <c r="AY82" s="138"/>
      <c r="AZ82" s="138"/>
      <c r="BA82" s="138"/>
      <c r="BB82" s="138"/>
      <c r="BC82" s="138"/>
      <c r="BD82" s="138"/>
      <c r="BE82" s="138"/>
      <c r="BF82" s="138"/>
      <c r="BG82" s="138"/>
      <c r="BH82" s="138"/>
      <c r="BI82" s="138"/>
      <c r="BJ82" s="138"/>
      <c r="BK82" s="138"/>
      <c r="BL82" s="138"/>
      <c r="BM82" s="138"/>
      <c r="BN82" s="138"/>
      <c r="BO82" s="138"/>
      <c r="BP82" s="138"/>
      <c r="BQ82" s="138"/>
      <c r="BR82" s="138"/>
      <c r="BS82" s="138"/>
      <c r="BT82" s="138"/>
      <c r="BU82" s="138"/>
      <c r="BV82" s="138"/>
      <c r="BW82" s="138"/>
      <c r="BX82" s="138"/>
      <c r="BY82" s="138"/>
      <c r="BZ82" s="138"/>
      <c r="CA82" s="138"/>
      <c r="CB82" s="138"/>
      <c r="CC82" s="138"/>
      <c r="CD82" s="138"/>
      <c r="CE82" s="138"/>
      <c r="CF82" s="138"/>
      <c r="CG82" s="138"/>
      <c r="CH82" s="138"/>
      <c r="CI82" s="138"/>
      <c r="CJ82" s="138"/>
    </row>
    <row r="83" spans="4:88">
      <c r="K83" s="141" t="str">
        <f>IF($C$61=' LANSCOPE 申請書制御'!$E$3,VLOOKUP($C$5&amp;$C$6,TabNote[],ROW()-5,FALSE),"")</f>
        <v/>
      </c>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c r="BB83" s="138"/>
      <c r="BC83" s="138"/>
      <c r="BD83" s="138"/>
      <c r="BE83" s="138"/>
      <c r="BF83" s="138"/>
      <c r="BG83" s="138"/>
      <c r="BH83" s="138"/>
      <c r="BI83" s="138"/>
      <c r="BJ83" s="138"/>
      <c r="BK83" s="138"/>
      <c r="BL83" s="138"/>
      <c r="BM83" s="138"/>
      <c r="BN83" s="138"/>
      <c r="BO83" s="138"/>
      <c r="BP83" s="138"/>
      <c r="BQ83" s="138"/>
      <c r="BR83" s="138"/>
      <c r="BS83" s="138"/>
      <c r="BT83" s="138"/>
      <c r="BU83" s="138"/>
      <c r="BV83" s="138"/>
      <c r="BW83" s="138"/>
      <c r="BX83" s="138"/>
      <c r="BY83" s="138"/>
      <c r="BZ83" s="138"/>
      <c r="CA83" s="138"/>
      <c r="CB83" s="138"/>
      <c r="CC83" s="138"/>
      <c r="CD83" s="138"/>
      <c r="CE83" s="138"/>
      <c r="CF83" s="138"/>
      <c r="CG83" s="138"/>
      <c r="CH83" s="138"/>
      <c r="CI83" s="138"/>
      <c r="CJ83" s="138"/>
    </row>
    <row r="84" spans="4:88">
      <c r="K84" s="141" t="str">
        <f>IF($C$61=' LANSCOPE 申請書制御'!$E$3,VLOOKUP($C$5&amp;$C$6,TabNote[],ROW()-5,FALSE),"")</f>
        <v/>
      </c>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8"/>
      <c r="BR84" s="138"/>
      <c r="BS84" s="138"/>
      <c r="BT84" s="138"/>
      <c r="BU84" s="138"/>
      <c r="BV84" s="138"/>
      <c r="BW84" s="138"/>
      <c r="BX84" s="138"/>
      <c r="BY84" s="138"/>
      <c r="BZ84" s="138"/>
      <c r="CA84" s="138"/>
      <c r="CB84" s="138"/>
      <c r="CC84" s="138"/>
      <c r="CD84" s="138"/>
      <c r="CE84" s="138"/>
      <c r="CF84" s="138"/>
      <c r="CG84" s="138"/>
      <c r="CH84" s="138"/>
      <c r="CI84" s="138"/>
      <c r="CJ84" s="138"/>
    </row>
    <row r="85" spans="4:88">
      <c r="K85" s="141" t="str">
        <f>IF($C$61=' LANSCOPE 申請書制御'!$E$3,VLOOKUP($C$5&amp;$C$6,TabNote[],ROW()-5,FALSE),"")</f>
        <v/>
      </c>
      <c r="L85" s="192"/>
    </row>
    <row r="86" spans="4:88">
      <c r="K86" s="141" t="str">
        <f>IF($C$61=' LANSCOPE 申請書制御'!$E$3,VLOOKUP($C$5&amp;$C$6,TabNote[],ROW()-5,FALSE),"")</f>
        <v/>
      </c>
      <c r="L86" s="192"/>
    </row>
    <row r="87" spans="4:88">
      <c r="K87" s="141" t="str">
        <f>IF($C$61=' LANSCOPE 申請書制御'!$E$3,VLOOKUP($C$5&amp;$C$6,TabNote[],ROW()-5,FALSE),"")</f>
        <v/>
      </c>
      <c r="L87" s="192"/>
    </row>
    <row r="88" spans="4:88">
      <c r="K88" s="141" t="str">
        <f>IF($C$61=' LANSCOPE 申請書制御'!$E$3,VLOOKUP($C$5&amp;$C$6,TabNote[],ROW()-5,FALSE),"")</f>
        <v/>
      </c>
      <c r="L88" s="192"/>
    </row>
    <row r="89" spans="4:88">
      <c r="K89" s="141" t="str">
        <f>IF($C$61=' LANSCOPE 申請書制御'!$E$3,VLOOKUP($C$5&amp;$C$6,TabNote[],ROW()-5,FALSE),"")</f>
        <v/>
      </c>
    </row>
    <row r="90" spans="4:88">
      <c r="K90" s="141" t="str">
        <f>IF($C$61=' LANSCOPE 申請書制御'!$E$3,VLOOKUP($C$5&amp;$C$6,TabNote[],ROW()-5,FALSE),"")</f>
        <v/>
      </c>
    </row>
    <row r="91" spans="4:88">
      <c r="K91" s="141" t="str">
        <f>IF($C$61=' LANSCOPE 申請書制御'!$E$3,VLOOKUP($C$5&amp;$C$6,TabNote[],ROW()-5,FALSE),"")</f>
        <v/>
      </c>
    </row>
    <row r="92" spans="4:88">
      <c r="K92" s="141" t="str">
        <f>IF($C$61=' LANSCOPE 申請書制御'!$E$3,VLOOKUP($C$5&amp;$C$6,TabNote[],ROW()-5,FALSE),"")</f>
        <v/>
      </c>
    </row>
    <row r="93" spans="4:88">
      <c r="K93" s="141" t="str">
        <f>IF($C$61=' LANSCOPE 申請書制御'!$E$3,VLOOKUP($C$5&amp;$C$6,TabNote[],ROW()-5,FALSE),"")</f>
        <v/>
      </c>
    </row>
    <row r="94" spans="4:88">
      <c r="K94" s="141" t="str">
        <f>IF($C$61=' LANSCOPE 申請書制御'!$E$3,VLOOKUP($C$5&amp;$C$6,TabNote[],ROW()-5,FALSE),"")</f>
        <v/>
      </c>
    </row>
    <row r="95" spans="4:88">
      <c r="K95" s="141" t="str">
        <f>IF($C$61=' LANSCOPE 申請書制御'!$E$3,VLOOKUP($C$5&amp;$C$6,TabNote[],ROW()-5,FALSE),"")</f>
        <v/>
      </c>
    </row>
    <row r="96" spans="4:88">
      <c r="K96" s="141" t="str">
        <f>IF($C$61=' LANSCOPE 申請書制御'!$E$3,VLOOKUP($C$5&amp;$C$6,TabNote[],ROW()-5,FALSE),"")</f>
        <v/>
      </c>
    </row>
    <row r="97" spans="11:11">
      <c r="K97" s="141" t="str">
        <f>IF($C$61=' LANSCOPE 申請書制御'!$E$3,VLOOKUP($C$5&amp;$C$6,TabNote[],ROW()-5,FALSE),"")</f>
        <v/>
      </c>
    </row>
    <row r="98" spans="11:11">
      <c r="K98" s="141" t="str">
        <f>IF($C$61=' LANSCOPE 申請書制御'!$E$3,VLOOKUP($C$5&amp;$C$6,TabNote[],ROW()-5,FALSE),"")</f>
        <v/>
      </c>
    </row>
    <row r="99" spans="11:11">
      <c r="K99" s="141" t="str">
        <f>IF($C$61=' LANSCOPE 申請書制御'!$E$3,VLOOKUP($C$5&amp;$C$6,TabNote[],ROW()-5,FALSE),"")</f>
        <v/>
      </c>
    </row>
    <row r="100" spans="11:11">
      <c r="K100" s="141" t="str">
        <f>IF($C$61=' LANSCOPE 申請書制御'!$E$3,VLOOKUP($C$5&amp;$C$6,TabNote[],ROW()-5,FALSE),"")</f>
        <v/>
      </c>
    </row>
    <row r="101" spans="11:11">
      <c r="K101" s="141" t="str">
        <f>IF($C$61=' LANSCOPE 申請書制御'!$E$3,VLOOKUP($C$5&amp;$C$6,TabNote[],ROW()-5,FALSE),"")</f>
        <v/>
      </c>
    </row>
    <row r="102" spans="11:11">
      <c r="K102" s="141" t="str">
        <f>IF($C$61=' LANSCOPE 申請書制御'!$E$3,VLOOKUP($C$5&amp;$C$6,TabNote[],ROW()-5,FALSE),"")</f>
        <v/>
      </c>
    </row>
    <row r="103" spans="11:11">
      <c r="K103" s="141" t="str">
        <f>IF($C$61=' LANSCOPE 申請書制御'!$E$3,VLOOKUP($C$5&amp;$C$6,TabNote[],ROW()-5,FALSE),"")</f>
        <v/>
      </c>
    </row>
    <row r="104" spans="11:11">
      <c r="K104" s="141" t="str">
        <f>IF($C$61=' LANSCOPE 申請書制御'!$E$3,VLOOKUP($C$5&amp;$C$6,TabNote[],ROW()-5,FALSE),"")</f>
        <v/>
      </c>
    </row>
    <row r="105" spans="11:11">
      <c r="K105" s="141" t="str">
        <f>IF($C$61=' LANSCOPE 申請書制御'!$E$3,VLOOKUP($C$5&amp;$C$6,TabNote[],ROW()-5,FALSE),"")</f>
        <v/>
      </c>
    </row>
    <row r="106" spans="11:11">
      <c r="K106" s="141" t="str">
        <f>IF($C$61=' LANSCOPE 申請書制御'!$E$3,VLOOKUP($C$5&amp;$C$6,TabNote[],ROW()-5,FALSE),"")</f>
        <v/>
      </c>
    </row>
    <row r="107" spans="11:11">
      <c r="K107" s="141" t="str">
        <f>IF($C$61=' LANSCOPE 申請書制御'!$E$3,VLOOKUP($C$5&amp;$C$6,TabNote[],ROW()-5,FALSE),"")</f>
        <v/>
      </c>
    </row>
    <row r="108" spans="11:11">
      <c r="K108" s="141" t="str">
        <f>IF($C$61=' LANSCOPE 申請書制御'!$E$3,VLOOKUP($C$5&amp;$C$6,TabNote[],ROW()-5,FALSE),"")</f>
        <v/>
      </c>
    </row>
    <row r="109" spans="11:11">
      <c r="K109" s="141" t="str">
        <f>IF($C$61=' LANSCOPE 申請書制御'!$E$3,VLOOKUP($C$5&amp;$C$6,TabNote[],ROW()-5,FALSE),"")</f>
        <v/>
      </c>
    </row>
    <row r="110" spans="11:11">
      <c r="K110" s="141" t="str">
        <f>IF($C$61=' LANSCOPE 申請書制御'!$E$3,VLOOKUP($C$5&amp;$C$6,TabNote[],ROW()-5,FALSE),"")</f>
        <v/>
      </c>
    </row>
    <row r="111" spans="11:11">
      <c r="K111" s="141" t="str">
        <f>IF($C$61=' LANSCOPE 申請書制御'!$E$3,VLOOKUP($C$5&amp;$C$6,TabNote[],ROW()-5,FALSE),"")</f>
        <v/>
      </c>
    </row>
    <row r="112" spans="11:11">
      <c r="K112" s="141" t="str">
        <f>IF($C$61=' LANSCOPE 申請書制御'!$E$3,VLOOKUP($C$5&amp;$C$6,TabNote[],ROW()-5,FALSE),"")</f>
        <v/>
      </c>
    </row>
    <row r="113" spans="11:11">
      <c r="K113" s="141" t="str">
        <f>IF($C$61=' LANSCOPE 申請書制御'!$E$3,VLOOKUP($C$5&amp;$C$6,TabNote[],ROW()-5,FALSE),"")</f>
        <v/>
      </c>
    </row>
    <row r="114" spans="11:11">
      <c r="K114" s="141" t="str">
        <f>IF($C$61=' LANSCOPE 申請書制御'!$E$3,VLOOKUP($C$5&amp;$C$6,TabNote[],ROW()-5,FALSE),"")</f>
        <v/>
      </c>
    </row>
  </sheetData>
  <sheetProtection algorithmName="SHA-512" hashValue="+xhvGv1bcYL6qxIG8/8xELfeElDTxvznVAlXfyWPgu7QR/hxD487KOoJB0QvFgmVdEg9eJ0/CSLRS4I2oiQLxw==" saltValue="4gPRRaTMXPEW3XtjZfeI/g==" spinCount="100000" sheet="1" objects="1" scenarios="1"/>
  <protectedRanges>
    <protectedRange password="C5D8" sqref="A20:B24 B47:B50 B69:B72 B58:B61" name="範囲2_4"/>
    <protectedRange password="C5D8" sqref="A63:B63 A52:B52 A36:B36 A39:B39 B38 B51" name="範囲2_7"/>
    <protectedRange password="C5D8" sqref="B40 B64 B53" name="範囲1_9"/>
    <protectedRange password="C5D8" sqref="A31:B31 B62" name="範囲2_1_6"/>
    <protectedRange password="C5D8" sqref="A40 B41:B42 A42 B65:B66 B54:B55 A53 A55 A64 A66" name="範囲1_2_7"/>
    <protectedRange password="C5D8" sqref="A45:B45 A56:B56 A67:B67" name="範囲1_4_5"/>
    <protectedRange password="C5D8" sqref="A47:A48 A58:A59 A69:A70" name="範囲2_4_1_5"/>
    <protectedRange password="C5D8" sqref="A49:A50 A46:B46 A57:B57 A68:B68 A60:A61 A71:A72" name="範囲2_4_2_5"/>
    <protectedRange password="C5D8" sqref="A4:B4" name="範囲1_1"/>
    <protectedRange password="C5D8" sqref="M7:CJ9" name="範囲1_10"/>
    <protectedRange password="C5D8" sqref="A38" name="範囲2_7_1"/>
    <protectedRange password="C5D8" sqref="A51" name="範囲2_7_2"/>
    <protectedRange password="C5D8" sqref="A62" name="範囲2_1_6_1"/>
    <protectedRange password="C5D8" sqref="L7:L9" name="範囲1"/>
    <protectedRange password="C5D8" sqref="A43:B44" name="範囲1_2_7_1"/>
  </protectedRanges>
  <mergeCells count="21">
    <mergeCell ref="A32:B32"/>
    <mergeCell ref="A5:B5"/>
    <mergeCell ref="A6:B6"/>
    <mergeCell ref="A7:B7"/>
    <mergeCell ref="A8:B8"/>
    <mergeCell ref="A9:B9"/>
    <mergeCell ref="A10:B10"/>
    <mergeCell ref="A15:A20"/>
    <mergeCell ref="A21:A24"/>
    <mergeCell ref="A25:A29"/>
    <mergeCell ref="A13:A14"/>
    <mergeCell ref="A53:A57"/>
    <mergeCell ref="A58:A61"/>
    <mergeCell ref="A63:B63"/>
    <mergeCell ref="A64:A68"/>
    <mergeCell ref="A69:A72"/>
    <mergeCell ref="A33:A34"/>
    <mergeCell ref="A39:B39"/>
    <mergeCell ref="A40:A46"/>
    <mergeCell ref="A47:A50"/>
    <mergeCell ref="A52:B52"/>
  </mergeCells>
  <phoneticPr fontId="1"/>
  <conditionalFormatting sqref="C5:D6">
    <cfRule type="expression" dxfId="700" priority="6">
      <formula>$F5</formula>
    </cfRule>
  </conditionalFormatting>
  <conditionalFormatting sqref="C7:D10 C13:D29 C39:D72">
    <cfRule type="expression" dxfId="699" priority="7">
      <formula>($J7=FALSE)</formula>
    </cfRule>
  </conditionalFormatting>
  <conditionalFormatting sqref="C32:D32">
    <cfRule type="expression" dxfId="698" priority="4">
      <formula>$F32</formula>
    </cfRule>
  </conditionalFormatting>
  <conditionalFormatting sqref="C36:D36">
    <cfRule type="expression" dxfId="697" priority="1" stopIfTrue="1">
      <formula>$C$36=""</formula>
    </cfRule>
  </conditionalFormatting>
  <dataValidations count="1">
    <dataValidation type="custom" allowBlank="1" showInputMessage="1" showErrorMessage="1" errorTitle="警告" error="メールアドレスは１つしか入力できません。" sqref="D19 D45 D56 D67" xr:uid="{666171A0-67C6-48CA-AEFF-4A6CB60D6282}">
      <formula1>LEN(D19)-LEN(SUBSTITUTE(D19, "@",""))/LEN("@")&lt;2</formula1>
    </dataValidation>
  </dataValidations>
  <hyperlinks>
    <hyperlink ref="C33" r:id="rId1" xr:uid="{9633C781-D277-4AFA-86E3-8D14DC8B770D}"/>
  </hyperlinks>
  <printOptions horizontalCentered="1" verticalCentered="1"/>
  <pageMargins left="0.39370078740157483" right="0.39370078740157483" top="0.35433070866141736" bottom="0.35433070866141736" header="0.31496062992125984" footer="0.31496062992125984"/>
  <pageSetup paperSize="9" scale="40"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A81F69D4-3B00-4A08-9AC3-2683E27AF553}">
          <x14:formula1>
            <xm:f>' LANSCOPE 申請書制御'!$C$2:$C$3</xm:f>
          </x14:formula1>
          <xm:sqref>C6</xm:sqref>
        </x14:dataValidation>
        <x14:dataValidation type="list" allowBlank="1" showInputMessage="1" showErrorMessage="1" xr:uid="{9E852FD2-38EB-48F0-A5AB-6D406B19C3DE}">
          <x14:formula1>
            <xm:f>' LANSCOPE 申請書制御'!$A$2:$A$15</xm:f>
          </x14:formula1>
          <xm:sqref>C5</xm:sqref>
        </x14:dataValidation>
        <x14:dataValidation type="list" allowBlank="1" showInputMessage="1" showErrorMessage="1" xr:uid="{546BA1C0-BC26-4FAE-B430-1CB76C2EB5ED}">
          <x14:formula1>
            <xm:f>' LANSCOPE 申請書記入例の制御'!$E$2:$E$3</xm:f>
          </x14:formula1>
          <xm:sqref>C36</xm:sqref>
        </x14:dataValidation>
        <x14:dataValidation type="list" allowBlank="1" showInputMessage="1" showErrorMessage="1" xr:uid="{9965590C-FFBE-4F11-B717-1B38092847CE}">
          <x14:formula1>
            <xm:f>' LANSCOPE 申請書制御'!$G$2</xm:f>
          </x14:formula1>
          <xm:sqref>C32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AB0A9-543F-495F-9B17-F92B4A30F79A}">
  <sheetPr codeName="Sheet7">
    <tabColor rgb="FFFF0000"/>
  </sheetPr>
  <dimension ref="A1:N134"/>
  <sheetViews>
    <sheetView workbookViewId="0">
      <selection activeCell="A30" sqref="A30"/>
    </sheetView>
  </sheetViews>
  <sheetFormatPr defaultColWidth="26" defaultRowHeight="18"/>
  <cols>
    <col min="1" max="1" width="18.875" style="112" customWidth="1"/>
    <col min="2" max="2" width="18.875" style="113" customWidth="1"/>
    <col min="3" max="3" width="68.875" style="85" customWidth="1"/>
    <col min="4" max="4" width="68.875" style="68" customWidth="1"/>
    <col min="5" max="5" width="10.125" style="52" customWidth="1"/>
    <col min="6" max="8" width="8" style="141" customWidth="1"/>
    <col min="9" max="9" width="14.125" style="146" bestFit="1" customWidth="1"/>
    <col min="10" max="10" width="26" style="141"/>
    <col min="11" max="16384" width="26" style="106"/>
  </cols>
  <sheetData>
    <row r="1" spans="1:14" s="68" customFormat="1" thickBot="1">
      <c r="A1" s="65"/>
      <c r="B1" s="66"/>
      <c r="C1" s="67"/>
      <c r="D1" s="262" t="s">
        <v>163</v>
      </c>
      <c r="E1" s="48"/>
      <c r="F1" s="141"/>
      <c r="G1" s="141"/>
      <c r="H1" s="141"/>
      <c r="I1" s="141"/>
      <c r="J1" s="141"/>
    </row>
    <row r="2" spans="1:14" s="72" customFormat="1" ht="29.45" thickBot="1">
      <c r="A2" s="328" t="s">
        <v>164</v>
      </c>
      <c r="B2" s="329"/>
      <c r="C2" s="329"/>
      <c r="D2" s="330"/>
      <c r="E2" s="285"/>
      <c r="F2" s="142"/>
      <c r="G2" s="142"/>
      <c r="H2" s="142"/>
      <c r="I2" s="142"/>
      <c r="J2" s="142"/>
    </row>
    <row r="3" spans="1:14" s="73" customFormat="1" thickBot="1">
      <c r="A3" s="50" t="s">
        <v>145</v>
      </c>
      <c r="B3" s="50"/>
      <c r="C3" s="50"/>
      <c r="D3" s="50"/>
      <c r="E3" s="51"/>
      <c r="F3" s="143"/>
      <c r="G3" s="143"/>
      <c r="H3" s="143"/>
      <c r="I3" s="143"/>
      <c r="J3" s="143"/>
    </row>
    <row r="4" spans="1:14" s="68" customFormat="1" ht="17.45">
      <c r="A4" s="221" t="s">
        <v>83</v>
      </c>
      <c r="B4" s="75"/>
      <c r="C4" s="76"/>
      <c r="D4" s="168" t="s">
        <v>84</v>
      </c>
      <c r="E4" s="48"/>
      <c r="F4" s="138" t="s">
        <v>85</v>
      </c>
      <c r="G4" s="138" t="s">
        <v>86</v>
      </c>
      <c r="H4" s="138" t="s">
        <v>87</v>
      </c>
      <c r="I4" s="138" t="s">
        <v>88</v>
      </c>
      <c r="J4" s="141"/>
    </row>
    <row r="5" spans="1:14" s="68" customFormat="1" ht="17.45">
      <c r="A5" s="313" t="s">
        <v>0</v>
      </c>
      <c r="B5" s="312"/>
      <c r="C5" s="9"/>
      <c r="D5" s="195" t="s">
        <v>91</v>
      </c>
      <c r="E5" s="48"/>
      <c r="F5" s="141" t="b">
        <f>IF(C5="",TRUE,FALSE)</f>
        <v>1</v>
      </c>
      <c r="G5" s="141"/>
      <c r="H5" s="141"/>
      <c r="I5" s="141">
        <f>G5</f>
        <v>0</v>
      </c>
      <c r="J5" s="141"/>
    </row>
    <row r="6" spans="1:14" s="68" customFormat="1" ht="17.45" hidden="1">
      <c r="A6" s="222"/>
      <c r="B6" s="222"/>
      <c r="C6" s="223"/>
      <c r="D6" s="243"/>
      <c r="E6" s="48"/>
      <c r="F6" s="141"/>
      <c r="G6" s="141"/>
      <c r="H6" s="141"/>
      <c r="I6" s="141"/>
      <c r="J6" s="141"/>
    </row>
    <row r="7" spans="1:14" s="68" customFormat="1" ht="17.45" hidden="1">
      <c r="A7" s="222"/>
      <c r="B7" s="222"/>
      <c r="C7" s="223"/>
      <c r="D7" s="243"/>
      <c r="E7" s="48"/>
      <c r="F7" s="141"/>
      <c r="G7" s="141"/>
      <c r="H7" s="141"/>
      <c r="I7" s="141"/>
      <c r="J7" s="141"/>
    </row>
    <row r="8" spans="1:14" s="68" customFormat="1" ht="17.45" hidden="1">
      <c r="A8" s="222"/>
      <c r="B8" s="222"/>
      <c r="C8" s="223"/>
      <c r="D8" s="243"/>
      <c r="E8" s="48"/>
      <c r="F8" s="141"/>
      <c r="G8" s="141"/>
      <c r="H8" s="141"/>
      <c r="I8" s="141"/>
      <c r="J8" s="141"/>
    </row>
    <row r="9" spans="1:14" s="68" customFormat="1" ht="17.45" hidden="1">
      <c r="A9" s="222"/>
      <c r="B9" s="222"/>
      <c r="C9" s="223"/>
      <c r="D9" s="243"/>
      <c r="E9" s="48"/>
      <c r="F9" s="141"/>
      <c r="G9" s="141"/>
      <c r="H9" s="141"/>
      <c r="I9" s="141"/>
      <c r="J9" s="141"/>
    </row>
    <row r="10" spans="1:14" s="68" customFormat="1" ht="19.149999999999999" thickBot="1">
      <c r="A10" s="83"/>
      <c r="B10" s="84"/>
      <c r="C10" s="85"/>
      <c r="D10" s="199"/>
      <c r="E10" s="48"/>
      <c r="F10" s="141"/>
      <c r="G10" s="141" t="str">
        <f>IFERROR(VLOOKUP($C$5,TabVisible2[],ROW()-9,FALSE),"")</f>
        <v/>
      </c>
      <c r="H10" s="144" t="str">
        <f>IFERROR(IF(VLOOKUP($C$5,TabNote2[],ROW()-9,FALSE)=0,"",VLOOKUP($C$5,TabNote2[],ROW()-9,FALSE)),"")</f>
        <v/>
      </c>
      <c r="I10" s="141" t="str">
        <f t="shared" ref="I10:I62" si="0">G10</f>
        <v/>
      </c>
      <c r="J10" s="141"/>
      <c r="K10" s="79"/>
    </row>
    <row r="11" spans="1:14" s="89" customFormat="1" ht="19.149999999999999">
      <c r="A11" s="224" t="s">
        <v>165</v>
      </c>
      <c r="B11" s="87"/>
      <c r="C11" s="88"/>
      <c r="D11" s="244"/>
      <c r="E11" s="53"/>
      <c r="F11" s="145"/>
      <c r="G11" s="141" t="str">
        <f>IFERROR(VLOOKUP($C$5,TabVisible2[],ROW()-9,FALSE),"")</f>
        <v/>
      </c>
      <c r="H11" s="144" t="str">
        <f>IFERROR(IF(VLOOKUP($C$5,TabNote2[],ROW()-9,FALSE)=0,"",VLOOKUP($C$5,TabNote2[],ROW()-9,FALSE)),"")</f>
        <v/>
      </c>
      <c r="I11" s="141" t="str">
        <f t="shared" si="0"/>
        <v/>
      </c>
      <c r="J11" s="141"/>
      <c r="K11" s="79"/>
    </row>
    <row r="12" spans="1:14" s="89" customFormat="1" ht="19.149999999999999">
      <c r="A12" s="224" t="s">
        <v>166</v>
      </c>
      <c r="B12" s="225"/>
      <c r="C12" s="226"/>
      <c r="D12" s="245"/>
      <c r="E12" s="53"/>
      <c r="F12" s="145"/>
      <c r="G12" s="141" t="str">
        <f>IFERROR(VLOOKUP($C$5,TabVisible2[],ROW()-9,FALSE),"")</f>
        <v/>
      </c>
      <c r="H12" s="144" t="str">
        <f>IFERROR(IF(VLOOKUP($C$5,TabNote2[],ROW()-9,FALSE)=0,"",VLOOKUP($C$5,TabNote2[],ROW()-9,FALSE)),"")</f>
        <v/>
      </c>
      <c r="I12" s="141"/>
      <c r="J12" s="141"/>
      <c r="K12" s="79"/>
    </row>
    <row r="13" spans="1:14" s="52" customFormat="1">
      <c r="A13" s="95" t="s">
        <v>97</v>
      </c>
      <c r="B13" s="90" t="s">
        <v>98</v>
      </c>
      <c r="C13" s="273"/>
      <c r="D13" s="198"/>
      <c r="F13" s="141"/>
      <c r="G13" s="141" t="str">
        <f>IFERROR(VLOOKUP($C$5,TabVisible2[],ROW()-9,FALSE),"")</f>
        <v/>
      </c>
      <c r="H13" s="144" t="str">
        <f>IFERROR(IF(VLOOKUP($C$5,TabNote2[],ROW()-9,FALSE)=0,"",VLOOKUP($C$5,TabNote2[],ROW()-9,FALSE)),"")</f>
        <v/>
      </c>
      <c r="I13" s="141" t="str">
        <f t="shared" si="0"/>
        <v/>
      </c>
      <c r="J13" s="141"/>
      <c r="K13" s="79"/>
    </row>
    <row r="14" spans="1:14" s="52" customFormat="1" ht="18.600000000000001">
      <c r="A14" s="353" t="s">
        <v>100</v>
      </c>
      <c r="B14" s="90" t="s">
        <v>101</v>
      </c>
      <c r="C14" s="273"/>
      <c r="D14" s="198"/>
      <c r="E14" s="48"/>
      <c r="F14" s="141"/>
      <c r="G14" s="141" t="str">
        <f>IFERROR(VLOOKUP($C$5,TabVisible2[],ROW()-9,FALSE),"")</f>
        <v/>
      </c>
      <c r="H14" s="144" t="str">
        <f>IFERROR(IF(VLOOKUP($C$5,TabNote2[],ROW()-9,FALSE)=0,"",VLOOKUP($C$5,TabNote2[],ROW()-9,FALSE)),"")</f>
        <v/>
      </c>
      <c r="I14" s="141" t="str">
        <f t="shared" si="0"/>
        <v/>
      </c>
      <c r="J14" s="141"/>
      <c r="K14" s="79"/>
      <c r="N14" s="228"/>
    </row>
    <row r="15" spans="1:14" s="52" customFormat="1" ht="18.600000000000001">
      <c r="A15" s="354"/>
      <c r="B15" s="90" t="s">
        <v>103</v>
      </c>
      <c r="C15" s="273"/>
      <c r="D15" s="200"/>
      <c r="E15" s="48"/>
      <c r="F15" s="141"/>
      <c r="G15" s="141" t="str">
        <f>IFERROR(VLOOKUP($C$5,TabVisible2[],ROW()-9,FALSE),"")</f>
        <v/>
      </c>
      <c r="H15" s="144" t="str">
        <f>IFERROR(IF(VLOOKUP($C$5,TabNote2[],ROW()-9,FALSE)=0,"",VLOOKUP($C$5,TabNote2[],ROW()-9,FALSE)),"")</f>
        <v/>
      </c>
      <c r="I15" s="141" t="str">
        <f t="shared" si="0"/>
        <v/>
      </c>
      <c r="J15" s="141"/>
      <c r="K15" s="79"/>
    </row>
    <row r="16" spans="1:14" s="52" customFormat="1" ht="18.600000000000001">
      <c r="A16" s="354"/>
      <c r="B16" s="90" t="s">
        <v>104</v>
      </c>
      <c r="C16" s="273"/>
      <c r="D16" s="200"/>
      <c r="E16" s="48"/>
      <c r="F16" s="141"/>
      <c r="G16" s="141" t="str">
        <f>IFERROR(VLOOKUP($C$5,TabVisible2[],ROW()-9,FALSE),"")</f>
        <v/>
      </c>
      <c r="H16" s="144" t="str">
        <f>IFERROR(IF(VLOOKUP($C$5,TabNote2[],ROW()-9,FALSE)=0,"",VLOOKUP($C$5,TabNote2[],ROW()-9,FALSE)),"")</f>
        <v/>
      </c>
      <c r="I16" s="141" t="str">
        <f t="shared" si="0"/>
        <v/>
      </c>
      <c r="J16" s="141"/>
      <c r="K16" s="79"/>
      <c r="L16" s="229"/>
    </row>
    <row r="17" spans="1:11" s="52" customFormat="1" ht="109.5" customHeight="1">
      <c r="A17" s="354"/>
      <c r="B17" s="93" t="s">
        <v>105</v>
      </c>
      <c r="C17" s="273"/>
      <c r="D17" s="304" t="str">
        <f>H17</f>
        <v/>
      </c>
      <c r="E17" s="48"/>
      <c r="F17" s="141"/>
      <c r="G17" s="141" t="str">
        <f>IFERROR(VLOOKUP($C$5,TabVisible2[],ROW()-9,FALSE),"")</f>
        <v/>
      </c>
      <c r="H17" s="144" t="str">
        <f>IFERROR(IF(VLOOKUP($C$5,TabNote2[],ROW()-9,FALSE)=0,"",VLOOKUP($C$5,TabNote2[],ROW()-9,FALSE)),"")</f>
        <v/>
      </c>
      <c r="I17" s="141" t="str">
        <f t="shared" si="0"/>
        <v/>
      </c>
      <c r="J17" s="141"/>
      <c r="K17" s="79"/>
    </row>
    <row r="18" spans="1:11" s="52" customFormat="1" ht="18.600000000000001">
      <c r="A18" s="355"/>
      <c r="B18" s="94" t="s">
        <v>106</v>
      </c>
      <c r="C18" s="273"/>
      <c r="D18" s="201"/>
      <c r="E18" s="48"/>
      <c r="F18" s="141"/>
      <c r="G18" s="141" t="str">
        <f>IFERROR(VLOOKUP($C$5,TabVisible2[],ROW()-9,FALSE),"")</f>
        <v/>
      </c>
      <c r="H18" s="144" t="str">
        <f>IFERROR(IF(VLOOKUP($C$5,TabNote2[],ROW()-9,FALSE)=0,"",VLOOKUP($C$5,TabNote2[],ROW()-9,FALSE)),"")</f>
        <v/>
      </c>
      <c r="I18" s="141" t="str">
        <f t="shared" si="0"/>
        <v/>
      </c>
      <c r="J18" s="141"/>
      <c r="K18" s="79"/>
    </row>
    <row r="19" spans="1:11" s="52" customFormat="1" ht="18.600000000000001">
      <c r="A19" s="356" t="s">
        <v>107</v>
      </c>
      <c r="B19" s="90" t="s">
        <v>108</v>
      </c>
      <c r="C19" s="280"/>
      <c r="D19" s="198"/>
      <c r="E19" s="48"/>
      <c r="F19" s="141"/>
      <c r="G19" s="141" t="str">
        <f>IFERROR(VLOOKUP($C$5,TabVisible2[],ROW()-9,FALSE),"")</f>
        <v/>
      </c>
      <c r="H19" s="144" t="str">
        <f>IFERROR(IF(VLOOKUP($C$5,TabNote2[],ROW()-9,FALSE)=0,"",VLOOKUP($C$5,TabNote2[],ROW()-9,FALSE)),"")</f>
        <v/>
      </c>
      <c r="I19" s="141" t="str">
        <f t="shared" si="0"/>
        <v/>
      </c>
      <c r="J19" s="141"/>
      <c r="K19" s="79"/>
    </row>
    <row r="20" spans="1:11" s="52" customFormat="1" ht="18.600000000000001">
      <c r="A20" s="356"/>
      <c r="B20" s="90" t="s">
        <v>109</v>
      </c>
      <c r="C20" s="281"/>
      <c r="D20" s="198"/>
      <c r="E20" s="48"/>
      <c r="F20" s="141"/>
      <c r="G20" s="141" t="str">
        <f>IFERROR(VLOOKUP($C$5,TabVisible2[],ROW()-9,FALSE),"")</f>
        <v/>
      </c>
      <c r="H20" s="144" t="str">
        <f>IFERROR(IF(VLOOKUP($C$5,TabNote2[],ROW()-9,FALSE)=0,"",VLOOKUP($C$5,TabNote2[],ROW()-9,FALSE)),"")</f>
        <v/>
      </c>
      <c r="I20" s="141" t="str">
        <f t="shared" si="0"/>
        <v/>
      </c>
      <c r="J20" s="141"/>
      <c r="K20" s="79"/>
    </row>
    <row r="21" spans="1:11" s="52" customFormat="1" ht="19.149999999999999">
      <c r="A21" s="356"/>
      <c r="B21" s="90" t="s">
        <v>110</v>
      </c>
      <c r="C21" s="273"/>
      <c r="D21" s="198"/>
      <c r="E21" s="48"/>
      <c r="F21" s="141"/>
      <c r="G21" s="141" t="str">
        <f>IFERROR(VLOOKUP($C$5,TabVisible2[],ROW()-9,FALSE),"")</f>
        <v/>
      </c>
      <c r="H21" s="144" t="str">
        <f>IFERROR(IF(VLOOKUP($C$5,TabNote2[],ROW()-9,FALSE)=0,"",VLOOKUP($C$5,TabNote2[],ROW()-9,FALSE)),"")</f>
        <v/>
      </c>
      <c r="I21" s="141" t="str">
        <f t="shared" si="0"/>
        <v/>
      </c>
      <c r="J21" s="145"/>
      <c r="K21" s="79"/>
    </row>
    <row r="22" spans="1:11" s="52" customFormat="1" ht="19.149999999999999" thickBot="1">
      <c r="A22" s="356"/>
      <c r="B22" s="90" t="s">
        <v>111</v>
      </c>
      <c r="C22" s="273"/>
      <c r="D22" s="201"/>
      <c r="E22" s="48"/>
      <c r="F22" s="141"/>
      <c r="G22" s="141" t="str">
        <f>IFERROR(VLOOKUP($C$5,TabVisible2[],ROW()-9,FALSE),"")</f>
        <v/>
      </c>
      <c r="H22" s="144" t="str">
        <f>IFERROR(IF(VLOOKUP($C$5,TabNote2[],ROW()-9,FALSE)=0,"",VLOOKUP($C$5,TabNote2[],ROW()-9,FALSE)),"")</f>
        <v/>
      </c>
      <c r="I22" s="141" t="str">
        <f t="shared" si="0"/>
        <v/>
      </c>
      <c r="J22" s="146"/>
      <c r="K22" s="79"/>
    </row>
    <row r="23" spans="1:11" s="52" customFormat="1" ht="19.149999999999999" hidden="1" thickBot="1">
      <c r="A23" s="230"/>
      <c r="B23" s="231"/>
      <c r="C23" s="232"/>
      <c r="D23" s="246"/>
      <c r="E23" s="48"/>
      <c r="F23" s="141"/>
      <c r="G23" s="141" t="str">
        <f>IFERROR(VLOOKUP($C$5,TabVisible2[],ROW()-9,FALSE),"")</f>
        <v/>
      </c>
      <c r="H23" s="144" t="str">
        <f>IFERROR(IF(VLOOKUP($C$5,TabNote2[],ROW()-9,FALSE)=0,"",VLOOKUP($C$5,TabNote2[],ROW()-9,FALSE)),"")</f>
        <v/>
      </c>
      <c r="I23" s="141"/>
      <c r="J23" s="146"/>
      <c r="K23" s="79"/>
    </row>
    <row r="24" spans="1:11" s="52" customFormat="1" ht="19.149999999999999" hidden="1" thickBot="1">
      <c r="A24" s="230"/>
      <c r="B24" s="231"/>
      <c r="C24" s="232"/>
      <c r="D24" s="246"/>
      <c r="E24" s="48"/>
      <c r="F24" s="141"/>
      <c r="G24" s="141" t="str">
        <f>IFERROR(VLOOKUP($C$5,TabVisible2[],ROW()-9,FALSE),"")</f>
        <v/>
      </c>
      <c r="H24" s="144" t="str">
        <f>IFERROR(IF(VLOOKUP($C$5,TabNote2[],ROW()-9,FALSE)=0,"",VLOOKUP($C$5,TabNote2[],ROW()-9,FALSE)),"")</f>
        <v/>
      </c>
      <c r="I24" s="141"/>
      <c r="J24" s="146"/>
      <c r="K24" s="79"/>
    </row>
    <row r="25" spans="1:11" s="52" customFormat="1" ht="19.149999999999999" hidden="1" thickBot="1">
      <c r="A25" s="230"/>
      <c r="B25" s="231"/>
      <c r="C25" s="232"/>
      <c r="D25" s="246"/>
      <c r="E25" s="48"/>
      <c r="F25" s="141"/>
      <c r="G25" s="141" t="str">
        <f>IFERROR(VLOOKUP($C$5,TabVisible2[],ROW()-9,FALSE),"")</f>
        <v/>
      </c>
      <c r="H25" s="144" t="str">
        <f>IFERROR(IF(VLOOKUP($C$5,TabNote2[],ROW()-9,FALSE)=0,"",VLOOKUP($C$5,TabNote2[],ROW()-9,FALSE)),"")</f>
        <v/>
      </c>
      <c r="I25" s="141"/>
      <c r="J25" s="146"/>
      <c r="K25" s="79"/>
    </row>
    <row r="26" spans="1:11" s="52" customFormat="1" ht="19.149999999999999" hidden="1" thickBot="1">
      <c r="A26" s="230"/>
      <c r="B26" s="231"/>
      <c r="C26" s="232"/>
      <c r="D26" s="246"/>
      <c r="E26" s="48"/>
      <c r="F26" s="141"/>
      <c r="G26" s="141" t="str">
        <f>IFERROR(VLOOKUP($C$5,TabVisible2[],ROW()-9,FALSE),"")</f>
        <v/>
      </c>
      <c r="H26" s="144" t="str">
        <f>IFERROR(IF(VLOOKUP($C$5,TabNote2[],ROW()-9,FALSE)=0,"",VLOOKUP($C$5,TabNote2[],ROW()-9,FALSE)),"")</f>
        <v/>
      </c>
      <c r="I26" s="141"/>
      <c r="J26" s="146"/>
      <c r="K26" s="79"/>
    </row>
    <row r="27" spans="1:11" s="52" customFormat="1" ht="19.149999999999999" hidden="1" thickBot="1">
      <c r="A27" s="230"/>
      <c r="B27" s="231"/>
      <c r="C27" s="232"/>
      <c r="D27" s="246"/>
      <c r="E27" s="48"/>
      <c r="F27" s="141"/>
      <c r="G27" s="141" t="str">
        <f>IFERROR(VLOOKUP($C$5,TabVisible2[],ROW()-9,FALSE),"")</f>
        <v/>
      </c>
      <c r="H27" s="144" t="str">
        <f>IFERROR(IF(VLOOKUP($C$5,TabNote2[],ROW()-9,FALSE)=0,"",VLOOKUP($C$5,TabNote2[],ROW()-9,FALSE)),"")</f>
        <v/>
      </c>
      <c r="I27" s="141"/>
      <c r="J27" s="146"/>
      <c r="K27" s="79"/>
    </row>
    <row r="28" spans="1:11" s="52" customFormat="1" ht="19.149999999999999" hidden="1" thickBot="1">
      <c r="A28" s="230"/>
      <c r="B28" s="231"/>
      <c r="C28" s="232"/>
      <c r="D28" s="246"/>
      <c r="E28" s="48"/>
      <c r="F28" s="141"/>
      <c r="G28" s="141" t="str">
        <f>IFERROR(VLOOKUP($C$5,TabVisible2[],ROW()-9,FALSE),"")</f>
        <v/>
      </c>
      <c r="H28" s="144" t="str">
        <f>IFERROR(IF(VLOOKUP($C$5,TabNote2[],ROW()-9,FALSE)=0,"",VLOOKUP($C$5,TabNote2[],ROW()-9,FALSE)),"")</f>
        <v/>
      </c>
      <c r="I28" s="141"/>
      <c r="J28" s="141"/>
      <c r="K28" s="79"/>
    </row>
    <row r="29" spans="1:11" s="52" customFormat="1" ht="19.149999999999999" hidden="1" thickBot="1">
      <c r="A29" s="230"/>
      <c r="B29" s="231"/>
      <c r="C29" s="124"/>
      <c r="D29" s="255"/>
      <c r="E29" s="48"/>
      <c r="F29" s="141"/>
      <c r="G29" s="141" t="str">
        <f>IFERROR(VLOOKUP($C$5,TabVisible2[],ROW()-9,FALSE),"")</f>
        <v/>
      </c>
      <c r="H29" s="144" t="str">
        <f>IFERROR(IF(VLOOKUP($C$5,TabNote2[],ROW()-9,FALSE)=0,"",VLOOKUP($C$5,TabNote2[],ROW()-9,FALSE)),"")</f>
        <v/>
      </c>
      <c r="I29" s="141"/>
      <c r="J29" s="141"/>
      <c r="K29" s="79"/>
    </row>
    <row r="30" spans="1:11" s="52" customFormat="1" ht="19.149999999999999" thickBot="1">
      <c r="A30" s="221" t="s">
        <v>167</v>
      </c>
      <c r="B30" s="256"/>
      <c r="C30" s="88"/>
      <c r="D30" s="257"/>
      <c r="E30" s="48"/>
      <c r="F30" s="141"/>
      <c r="G30" s="141" t="str">
        <f>IFERROR(VLOOKUP($C$5,TabVisible2[],ROW()-9,FALSE),"")</f>
        <v/>
      </c>
      <c r="H30" s="144" t="str">
        <f>IFERROR(IF(VLOOKUP($C$5,TabNote2[],ROW()-9,FALSE)=0,"",VLOOKUP($C$5,TabNote2[],ROW()-9,FALSE)),"")</f>
        <v/>
      </c>
      <c r="I30" s="141"/>
      <c r="J30" s="141"/>
      <c r="K30" s="79"/>
    </row>
    <row r="31" spans="1:11" s="68" customFormat="1" ht="17.25" customHeight="1">
      <c r="A31" s="331" t="s">
        <v>168</v>
      </c>
      <c r="B31" s="332"/>
      <c r="C31" s="282"/>
      <c r="D31" s="259" t="s">
        <v>169</v>
      </c>
      <c r="E31" s="48"/>
      <c r="F31" s="141" t="b">
        <f>IF(C31="",TRUE,FALSE)</f>
        <v>1</v>
      </c>
      <c r="G31" s="141" t="str">
        <f>IFERROR(VLOOKUP($C$5,TabVisible2[],ROW()-9,FALSE),"")</f>
        <v/>
      </c>
      <c r="H31" s="144" t="str">
        <f>IFERROR(IF(VLOOKUP($C$5,TabNote2[],ROW()-9,FALSE)=0,"",VLOOKUP($C$5,TabNote2[],ROW()-9,FALSE)),"")</f>
        <v/>
      </c>
      <c r="I31" s="141" t="str">
        <f>G31</f>
        <v/>
      </c>
      <c r="J31" s="141"/>
      <c r="K31" s="79"/>
    </row>
    <row r="32" spans="1:11" ht="18.600000000000001">
      <c r="A32" s="334" t="s">
        <v>98</v>
      </c>
      <c r="B32" s="335"/>
      <c r="C32" s="273"/>
      <c r="D32" s="198"/>
      <c r="E32" s="48"/>
      <c r="F32" s="141" t="e">
        <f>VLOOKUP($C$5,TabVisible2[],ROW()-5,FALSE)</f>
        <v>#N/A</v>
      </c>
      <c r="G32" s="141" t="str">
        <f>IFERROR(VLOOKUP($C$5,TabVisible2[],ROW()-9,FALSE),"")</f>
        <v/>
      </c>
      <c r="H32" s="144" t="str">
        <f>IFERROR(IF(VLOOKUP($C$5,TabNote2[],ROW()-9,FALSE)=0,"",VLOOKUP($C$5,TabNote2[],ROW()-9,FALSE)),"")</f>
        <v/>
      </c>
      <c r="I32" s="141" t="e">
        <f>(AND(G32,H32))</f>
        <v>#VALUE!</v>
      </c>
      <c r="K32" s="79"/>
    </row>
    <row r="33" spans="1:11" ht="18.75" customHeight="1">
      <c r="A33" s="336" t="s">
        <v>126</v>
      </c>
      <c r="B33" s="233" t="s">
        <v>101</v>
      </c>
      <c r="C33" s="273"/>
      <c r="D33" s="198"/>
      <c r="E33" s="48"/>
      <c r="F33" s="141" t="e">
        <f>VLOOKUP($C$5,TabVisible2[],ROW()-5,FALSE)</f>
        <v>#N/A</v>
      </c>
      <c r="G33" s="141" t="str">
        <f>IFERROR(VLOOKUP($C$5,TabVisible2[],ROW()-9,FALSE),"")</f>
        <v/>
      </c>
      <c r="H33" s="144" t="str">
        <f>IFERROR(IF(VLOOKUP($C$5,TabNote2[],ROW()-9,FALSE)=0,"",VLOOKUP($C$5,TabNote2[],ROW()-9,FALSE)),"")</f>
        <v/>
      </c>
      <c r="I33" s="141" t="e">
        <f t="shared" ref="I33:I41" si="1">(AND(G33,H33))</f>
        <v>#VALUE!</v>
      </c>
      <c r="K33" s="79"/>
    </row>
    <row r="34" spans="1:11" ht="18.75" customHeight="1">
      <c r="A34" s="336"/>
      <c r="B34" s="234" t="s">
        <v>103</v>
      </c>
      <c r="C34" s="273"/>
      <c r="D34" s="198"/>
      <c r="F34" s="141" t="e">
        <f>VLOOKUP($C$5,TabVisible2[],ROW()-5,FALSE)</f>
        <v>#N/A</v>
      </c>
      <c r="G34" s="141" t="str">
        <f>IFERROR(VLOOKUP($C$5,TabVisible2[],ROW()-9,FALSE),"")</f>
        <v/>
      </c>
      <c r="H34" s="144" t="str">
        <f>IFERROR(IF(VLOOKUP($C$5,TabNote2[],ROW()-9,FALSE)=0,"",VLOOKUP($C$5,TabNote2[],ROW()-9,FALSE)),"")</f>
        <v/>
      </c>
      <c r="I34" s="141" t="e">
        <f t="shared" si="1"/>
        <v>#VALUE!</v>
      </c>
      <c r="K34" s="79"/>
    </row>
    <row r="35" spans="1:11" ht="18.75" customHeight="1">
      <c r="A35" s="336"/>
      <c r="B35" s="234" t="s">
        <v>104</v>
      </c>
      <c r="C35" s="273"/>
      <c r="D35" s="198"/>
      <c r="F35" s="141" t="e">
        <f>VLOOKUP($C$5,TabVisible2[],ROW()-5,FALSE)</f>
        <v>#N/A</v>
      </c>
      <c r="G35" s="141" t="str">
        <f>IFERROR(VLOOKUP($C$5,TabVisible2[],ROW()-9,FALSE),"")</f>
        <v/>
      </c>
      <c r="H35" s="144" t="str">
        <f>IFERROR(IF(VLOOKUP($C$5,TabNote2[],ROW()-9,FALSE)=0,"",VLOOKUP($C$5,TabNote2[],ROW()-9,FALSE)),"")</f>
        <v/>
      </c>
      <c r="I35" s="141" t="e">
        <f t="shared" si="1"/>
        <v>#VALUE!</v>
      </c>
      <c r="K35" s="79"/>
    </row>
    <row r="36" spans="1:11" ht="109.5" customHeight="1">
      <c r="A36" s="336"/>
      <c r="B36" s="235" t="s">
        <v>105</v>
      </c>
      <c r="C36" s="273"/>
      <c r="D36" s="304" t="str">
        <f>H36</f>
        <v/>
      </c>
      <c r="F36" s="141" t="e">
        <f>VLOOKUP($C$5,TabVisible2[],ROW()-5,FALSE)</f>
        <v>#N/A</v>
      </c>
      <c r="G36" s="141" t="str">
        <f>IFERROR(VLOOKUP($C$5,TabVisible2[],ROW()-9,FALSE),"")</f>
        <v/>
      </c>
      <c r="H36" s="144" t="str">
        <f>IFERROR(IF(VLOOKUP($C$5,TabNote2[],ROW()-9,FALSE)=0,"",VLOOKUP($C$5,TabNote2[],ROW()-9,FALSE)),"")</f>
        <v/>
      </c>
      <c r="I36" s="141" t="e">
        <f t="shared" si="1"/>
        <v>#VALUE!</v>
      </c>
      <c r="K36" s="79"/>
    </row>
    <row r="37" spans="1:11" ht="18.75" customHeight="1">
      <c r="A37" s="336"/>
      <c r="B37" s="233" t="s">
        <v>106</v>
      </c>
      <c r="C37" s="273"/>
      <c r="D37" s="211"/>
      <c r="F37" s="141" t="e">
        <f>VLOOKUP($C$5,TabVisible2[],ROW()-5,FALSE)</f>
        <v>#N/A</v>
      </c>
      <c r="G37" s="141" t="str">
        <f>IFERROR(VLOOKUP($C$5,TabVisible2[],ROW()-9,FALSE),"")</f>
        <v/>
      </c>
      <c r="H37" s="144" t="str">
        <f>IFERROR(IF(VLOOKUP($C$5,TabNote2[],ROW()-9,FALSE)=0,"",VLOOKUP($C$5,TabNote2[],ROW()-9,FALSE)),"")</f>
        <v/>
      </c>
      <c r="I37" s="141" t="e">
        <f t="shared" si="1"/>
        <v>#VALUE!</v>
      </c>
      <c r="K37" s="79"/>
    </row>
    <row r="38" spans="1:11" ht="18.75" customHeight="1">
      <c r="A38" s="336" t="s">
        <v>107</v>
      </c>
      <c r="B38" s="234" t="s">
        <v>108</v>
      </c>
      <c r="C38" s="273"/>
      <c r="D38" s="198"/>
      <c r="F38" s="141" t="e">
        <f>VLOOKUP($C$5,TabVisible2[],ROW()-5,FALSE)</f>
        <v>#N/A</v>
      </c>
      <c r="G38" s="141" t="str">
        <f>IFERROR(VLOOKUP($C$5,TabVisible2[],ROW()-9,FALSE),"")</f>
        <v/>
      </c>
      <c r="H38" s="144" t="str">
        <f>IFERROR(IF(VLOOKUP($C$5,TabNote2[],ROW()-9,FALSE)=0,"",VLOOKUP($C$5,TabNote2[],ROW()-9,FALSE)),"")</f>
        <v/>
      </c>
      <c r="I38" s="141" t="e">
        <f t="shared" si="1"/>
        <v>#VALUE!</v>
      </c>
      <c r="K38" s="79"/>
    </row>
    <row r="39" spans="1:11" ht="18.75" customHeight="1">
      <c r="A39" s="336"/>
      <c r="B39" s="234" t="s">
        <v>109</v>
      </c>
      <c r="C39" s="273"/>
      <c r="D39" s="201"/>
      <c r="F39" s="141" t="e">
        <f>VLOOKUP($C$5,TabVisible2[],ROW()-5,FALSE)</f>
        <v>#N/A</v>
      </c>
      <c r="G39" s="141" t="str">
        <f>IFERROR(VLOOKUP($C$5,TabVisible2[],ROW()-9,FALSE),"")</f>
        <v/>
      </c>
      <c r="H39" s="144" t="str">
        <f>IFERROR(IF(VLOOKUP($C$5,TabNote2[],ROW()-9,FALSE)=0,"",VLOOKUP($C$5,TabNote2[],ROW()-9,FALSE)),"")</f>
        <v/>
      </c>
      <c r="I39" s="141" t="e">
        <f t="shared" si="1"/>
        <v>#VALUE!</v>
      </c>
      <c r="K39" s="79"/>
    </row>
    <row r="40" spans="1:11" ht="18.75" customHeight="1">
      <c r="A40" s="336"/>
      <c r="B40" s="234" t="s">
        <v>110</v>
      </c>
      <c r="C40" s="273"/>
      <c r="D40" s="211"/>
      <c r="F40" s="141" t="e">
        <f>VLOOKUP($C$5,TabVisible2[],ROW()-5,FALSE)</f>
        <v>#N/A</v>
      </c>
      <c r="G40" s="141" t="str">
        <f>IFERROR(VLOOKUP($C$5,TabVisible2[],ROW()-9,FALSE),"")</f>
        <v/>
      </c>
      <c r="H40" s="144" t="str">
        <f>IFERROR(IF(VLOOKUP($C$5,TabNote2[],ROW()-9,FALSE)=0,"",VLOOKUP($C$5,TabNote2[],ROW()-9,FALSE)),"")</f>
        <v/>
      </c>
      <c r="I40" s="141" t="e">
        <f t="shared" si="1"/>
        <v>#VALUE!</v>
      </c>
      <c r="K40" s="79"/>
    </row>
    <row r="41" spans="1:11" ht="18.75" customHeight="1">
      <c r="A41" s="336"/>
      <c r="B41" s="234" t="s">
        <v>111</v>
      </c>
      <c r="C41" s="273"/>
      <c r="D41" s="211"/>
      <c r="F41" s="141" t="e">
        <f>VLOOKUP($C$5,TabVisible2[],ROW()-5,FALSE)</f>
        <v>#N/A</v>
      </c>
      <c r="G41" s="141" t="str">
        <f>IFERROR(VLOOKUP($C$5,TabVisible2[],ROW()-9,FALSE),"")</f>
        <v/>
      </c>
      <c r="H41" s="144" t="str">
        <f>IFERROR(IF(VLOOKUP($C$5,TabNote2[],ROW()-9,FALSE)=0,"",VLOOKUP($C$5,TabNote2[],ROW()-9,FALSE)),"")</f>
        <v/>
      </c>
      <c r="I41" s="141" t="e">
        <f t="shared" si="1"/>
        <v>#VALUE!</v>
      </c>
      <c r="K41" s="79"/>
    </row>
    <row r="42" spans="1:11" ht="18.600000000000001" thickBot="1">
      <c r="A42" s="260" t="s">
        <v>170</v>
      </c>
      <c r="B42" s="261"/>
      <c r="C42" s="274"/>
      <c r="D42" s="258" t="s">
        <v>171</v>
      </c>
      <c r="F42" s="141" t="e">
        <f>VLOOKUP($C$5,TabVisible2[],ROW()-5,FALSE)</f>
        <v>#N/A</v>
      </c>
      <c r="G42" s="141" t="str">
        <f>IFERROR(VLOOKUP($C$5,TabVisible2[],ROW()-9,FALSE),"")</f>
        <v/>
      </c>
      <c r="H42" s="144" t="str">
        <f>IFERROR(IF(VLOOKUP($C$5,TabNote2[],ROW()-9,FALSE)=0,"",VLOOKUP($C$5,TabNote2[],ROW()-9,FALSE)),"")</f>
        <v/>
      </c>
      <c r="I42" s="141" t="str">
        <f>G42</f>
        <v/>
      </c>
      <c r="K42" s="138"/>
    </row>
    <row r="43" spans="1:11" hidden="1">
      <c r="A43" s="236"/>
      <c r="B43" s="236"/>
      <c r="C43" s="102"/>
      <c r="D43" s="247"/>
      <c r="G43" s="141" t="str">
        <f>IFERROR(VLOOKUP($C$5,TabVisible2[],ROW()-9,FALSE),"")</f>
        <v/>
      </c>
      <c r="H43" s="144" t="str">
        <f>IFERROR(IF(VLOOKUP($C$5,TabNote2[],ROW()-9,FALSE)=0,"",VLOOKUP($C$5,TabNote2[],ROW()-9,FALSE)),"")</f>
        <v/>
      </c>
      <c r="I43" s="141"/>
      <c r="K43" s="138"/>
    </row>
    <row r="44" spans="1:11" hidden="1">
      <c r="A44" s="236"/>
      <c r="B44" s="236"/>
      <c r="C44" s="102"/>
      <c r="D44" s="247"/>
      <c r="G44" s="141" t="str">
        <f>IFERROR(VLOOKUP($C$5,TabVisible2[],ROW()-9,FALSE),"")</f>
        <v/>
      </c>
      <c r="H44" s="144" t="str">
        <f>IFERROR(IF(VLOOKUP($C$5,TabNote2[],ROW()-9,FALSE)=0,"",VLOOKUP($C$5,TabNote2[],ROW()-9,FALSE)),"")</f>
        <v/>
      </c>
      <c r="I44" s="141"/>
      <c r="K44" s="138"/>
    </row>
    <row r="45" spans="1:11" hidden="1">
      <c r="A45" s="236"/>
      <c r="B45" s="236"/>
      <c r="C45" s="102"/>
      <c r="D45" s="247"/>
      <c r="G45" s="141" t="str">
        <f>IFERROR(VLOOKUP($C$5,TabVisible2[],ROW()-9,FALSE),"")</f>
        <v/>
      </c>
      <c r="H45" s="144" t="str">
        <f>IFERROR(IF(VLOOKUP($C$5,TabNote2[],ROW()-9,FALSE)=0,"",VLOOKUP($C$5,TabNote2[],ROW()-9,FALSE)),"")</f>
        <v/>
      </c>
      <c r="I45" s="141"/>
      <c r="K45" s="138"/>
    </row>
    <row r="46" spans="1:11" hidden="1">
      <c r="A46" s="236"/>
      <c r="B46" s="236"/>
      <c r="C46" s="102"/>
      <c r="D46" s="247"/>
      <c r="G46" s="141" t="str">
        <f>IFERROR(VLOOKUP($C$5,TabVisible2[],ROW()-9,FALSE),"")</f>
        <v/>
      </c>
      <c r="H46" s="144" t="str">
        <f>IFERROR(IF(VLOOKUP($C$5,TabNote2[],ROW()-9,FALSE)=0,"",VLOOKUP($C$5,TabNote2[],ROW()-9,FALSE)),"")</f>
        <v/>
      </c>
      <c r="I46" s="141"/>
      <c r="K46" s="138"/>
    </row>
    <row r="47" spans="1:11" hidden="1">
      <c r="A47" s="236"/>
      <c r="B47" s="236"/>
      <c r="C47" s="102"/>
      <c r="D47" s="247"/>
      <c r="G47" s="141" t="str">
        <f>IFERROR(VLOOKUP($C$5,TabVisible2[],ROW()-9,FALSE),"")</f>
        <v/>
      </c>
      <c r="H47" s="144" t="str">
        <f>IFERROR(IF(VLOOKUP($C$5,TabNote2[],ROW()-9,FALSE)=0,"",VLOOKUP($C$5,TabNote2[],ROW()-9,FALSE)),"")</f>
        <v/>
      </c>
      <c r="I47" s="141"/>
      <c r="K47" s="138"/>
    </row>
    <row r="48" spans="1:11" hidden="1">
      <c r="A48" s="236"/>
      <c r="B48" s="236"/>
      <c r="C48" s="102"/>
      <c r="D48" s="247"/>
      <c r="G48" s="141" t="str">
        <f>IFERROR(VLOOKUP($C$5,TabVisible2[],ROW()-9,FALSE),"")</f>
        <v/>
      </c>
      <c r="H48" s="144" t="str">
        <f>IFERROR(IF(VLOOKUP($C$5,TabNote2[],ROW()-9,FALSE)=0,"",VLOOKUP($C$5,TabNote2[],ROW()-9,FALSE)),"")</f>
        <v/>
      </c>
      <c r="I48" s="141"/>
      <c r="K48" s="138"/>
    </row>
    <row r="49" spans="1:11" hidden="1">
      <c r="A49" s="236"/>
      <c r="B49" s="236"/>
      <c r="C49" s="102"/>
      <c r="D49" s="247"/>
      <c r="G49" s="141" t="str">
        <f>IFERROR(VLOOKUP($C$5,TabVisible2[],ROW()-9,FALSE),"")</f>
        <v/>
      </c>
      <c r="H49" s="144" t="str">
        <f>IFERROR(IF(VLOOKUP($C$5,TabNote2[],ROW()-9,FALSE)=0,"",VLOOKUP($C$5,TabNote2[],ROW()-9,FALSE)),"")</f>
        <v/>
      </c>
      <c r="I49" s="141"/>
      <c r="K49" s="138"/>
    </row>
    <row r="50" spans="1:11" s="68" customFormat="1" ht="19.149999999999999" thickBot="1">
      <c r="A50" s="83"/>
      <c r="B50" s="84"/>
      <c r="C50" s="85"/>
      <c r="D50" s="199"/>
      <c r="E50" s="48"/>
      <c r="F50" s="141"/>
      <c r="G50" s="141"/>
      <c r="H50" s="144"/>
      <c r="I50" s="141"/>
      <c r="J50" s="141"/>
      <c r="K50" s="79"/>
    </row>
    <row r="51" spans="1:11" ht="19.149999999999999" thickBot="1">
      <c r="A51" s="103" t="s">
        <v>155</v>
      </c>
      <c r="B51" s="104"/>
      <c r="C51" s="105"/>
      <c r="D51" s="204" t="s">
        <v>118</v>
      </c>
      <c r="E51" s="48"/>
      <c r="G51" s="141" t="str">
        <f>IFERROR(VLOOKUP($C$5,TabVisible2[],ROW()-9,FALSE),"")</f>
        <v/>
      </c>
      <c r="H51" s="144" t="str">
        <f>IFERROR(IF(VLOOKUP($C$5,TabNote2[],ROW()-9,FALSE)=0,"",VLOOKUP($C$5,TabNote2[],ROW()-9,FALSE)),"")</f>
        <v/>
      </c>
      <c r="I51" s="141" t="str">
        <f t="shared" si="0"/>
        <v/>
      </c>
      <c r="K51" s="79"/>
    </row>
    <row r="52" spans="1:11" s="68" customFormat="1" ht="18.600000000000001">
      <c r="A52" s="337" t="s">
        <v>172</v>
      </c>
      <c r="B52" s="318"/>
      <c r="C52" s="278"/>
      <c r="D52" s="195" t="s">
        <v>119</v>
      </c>
      <c r="E52" s="48"/>
      <c r="F52" s="141" t="b">
        <f>IF(C52="",TRUE,FALSE)</f>
        <v>1</v>
      </c>
      <c r="G52" s="141" t="str">
        <f>IFERROR(VLOOKUP($C$5,TabVisible2[],ROW()-9,FALSE),"")</f>
        <v/>
      </c>
      <c r="H52" s="144" t="str">
        <f>IFERROR(IF(VLOOKUP($C$5,TabNote2[],ROW()-9,FALSE)=0,"",VLOOKUP($C$5,TabNote2[],ROW()-9,FALSE)),"")</f>
        <v/>
      </c>
      <c r="I52" s="141" t="str">
        <f t="shared" si="0"/>
        <v/>
      </c>
      <c r="J52" s="141"/>
      <c r="K52" s="79"/>
    </row>
    <row r="53" spans="1:11" s="68" customFormat="1" ht="18.95" customHeight="1">
      <c r="A53" s="319"/>
      <c r="B53" s="107" t="s">
        <v>40</v>
      </c>
      <c r="C53" s="289" t="s">
        <v>120</v>
      </c>
      <c r="D53" s="205" t="s">
        <v>121</v>
      </c>
      <c r="E53" s="48"/>
      <c r="F53" s="141"/>
      <c r="G53" s="141" t="str">
        <f>IFERROR(VLOOKUP($C$5,TabVisible2[],ROW()-9,FALSE),"")</f>
        <v/>
      </c>
      <c r="H53" s="144" t="str">
        <f>IFERROR(IF(VLOOKUP($C$5,TabNote2[],ROW()-9,FALSE)=0,"",VLOOKUP($C$5,TabNote2[],ROW()-9,FALSE)),"")</f>
        <v/>
      </c>
      <c r="I53" s="141" t="str">
        <f t="shared" si="0"/>
        <v/>
      </c>
      <c r="J53" s="141"/>
      <c r="K53" s="79"/>
    </row>
    <row r="54" spans="1:11" s="68" customFormat="1" ht="162.6" thickBot="1">
      <c r="A54" s="320"/>
      <c r="B54" s="108" t="s">
        <v>41</v>
      </c>
      <c r="C54" s="309" t="s">
        <v>173</v>
      </c>
      <c r="D54" s="206" t="s">
        <v>157</v>
      </c>
      <c r="E54" s="48"/>
      <c r="F54" s="141"/>
      <c r="G54" s="141" t="str">
        <f>IFERROR(VLOOKUP($C$5,TabVisible2[],ROW()-9,FALSE),"")</f>
        <v/>
      </c>
      <c r="H54" s="144" t="str">
        <f>IFERROR(IF(VLOOKUP($C$5,TabNote2[],ROW()-9,FALSE)=0,"",VLOOKUP($C$5,TabNote2[],ROW()-9,FALSE)),"")</f>
        <v/>
      </c>
      <c r="I54" s="141" t="str">
        <f>G54</f>
        <v/>
      </c>
      <c r="J54" s="141"/>
      <c r="K54" s="79"/>
    </row>
    <row r="55" spans="1:11" s="68" customFormat="1" ht="18.600000000000001" hidden="1">
      <c r="A55" s="110"/>
      <c r="B55" s="100"/>
      <c r="C55" s="111"/>
      <c r="D55" s="248"/>
      <c r="E55" s="48"/>
      <c r="F55" s="141"/>
      <c r="G55" s="141" t="str">
        <f>IFERROR(VLOOKUP($C$5,TabVisible2[],ROW()-9,FALSE),"")</f>
        <v/>
      </c>
      <c r="H55" s="144" t="str">
        <f>IFERROR(IF(VLOOKUP($C$5,TabNote2[],ROW()-9,FALSE)=0,"",VLOOKUP($C$5,TabNote2[],ROW()-9,FALSE)),"")</f>
        <v/>
      </c>
      <c r="I55" s="141"/>
      <c r="J55" s="141"/>
      <c r="K55" s="79"/>
    </row>
    <row r="56" spans="1:11" s="68" customFormat="1" ht="18.600000000000001" hidden="1">
      <c r="A56" s="110"/>
      <c r="B56" s="100"/>
      <c r="C56" s="111"/>
      <c r="D56" s="248"/>
      <c r="E56" s="48"/>
      <c r="F56" s="141"/>
      <c r="G56" s="141" t="str">
        <f>IFERROR(VLOOKUP($C$5,TabVisible2[],ROW()-9,FALSE),"")</f>
        <v/>
      </c>
      <c r="H56" s="144" t="str">
        <f>IFERROR(IF(VLOOKUP($C$5,TabNote2[],ROW()-9,FALSE)=0,"",VLOOKUP($C$5,TabNote2[],ROW()-9,FALSE)),"")</f>
        <v/>
      </c>
      <c r="I56" s="141"/>
      <c r="J56" s="141"/>
      <c r="K56" s="79"/>
    </row>
    <row r="57" spans="1:11" s="68" customFormat="1" ht="18.600000000000001" hidden="1">
      <c r="A57" s="110"/>
      <c r="B57" s="100"/>
      <c r="C57" s="111"/>
      <c r="D57" s="248"/>
      <c r="E57" s="48"/>
      <c r="F57" s="141"/>
      <c r="G57" s="141" t="str">
        <f>IFERROR(VLOOKUP($C$5,TabVisible2[],ROW()-9,FALSE),"")</f>
        <v/>
      </c>
      <c r="H57" s="144" t="str">
        <f>IFERROR(IF(VLOOKUP($C$5,TabNote2[],ROW()-9,FALSE)=0,"",VLOOKUP($C$5,TabNote2[],ROW()-9,FALSE)),"")</f>
        <v/>
      </c>
      <c r="I57" s="141"/>
      <c r="J57" s="141"/>
      <c r="K57" s="79"/>
    </row>
    <row r="58" spans="1:11" s="68" customFormat="1" ht="18.600000000000001" hidden="1">
      <c r="A58" s="110"/>
      <c r="B58" s="100"/>
      <c r="C58" s="111"/>
      <c r="D58" s="248"/>
      <c r="E58" s="48"/>
      <c r="F58" s="141"/>
      <c r="G58" s="141" t="str">
        <f>IFERROR(VLOOKUP($C$5,TabVisible2[],ROW()-9,FALSE),"")</f>
        <v/>
      </c>
      <c r="H58" s="144" t="str">
        <f>IFERROR(IF(VLOOKUP($C$5,TabNote2[],ROW()-9,FALSE)=0,"",VLOOKUP($C$5,TabNote2[],ROW()-9,FALSE)),"")</f>
        <v/>
      </c>
      <c r="I58" s="141"/>
      <c r="J58" s="141"/>
      <c r="K58" s="79"/>
    </row>
    <row r="59" spans="1:11" s="68" customFormat="1" ht="18.600000000000001" hidden="1">
      <c r="A59" s="110"/>
      <c r="B59" s="100"/>
      <c r="C59" s="111"/>
      <c r="D59" s="248"/>
      <c r="E59" s="48"/>
      <c r="F59" s="141"/>
      <c r="G59" s="141" t="str">
        <f>IFERROR(VLOOKUP($C$5,TabVisible2[],ROW()-9,FALSE),"")</f>
        <v/>
      </c>
      <c r="H59" s="144" t="str">
        <f>IFERROR(IF(VLOOKUP($C$5,TabNote2[],ROW()-9,FALSE)=0,"",VLOOKUP($C$5,TabNote2[],ROW()-9,FALSE)),"")</f>
        <v/>
      </c>
      <c r="I59" s="141"/>
      <c r="J59" s="141"/>
      <c r="K59" s="79"/>
    </row>
    <row r="60" spans="1:11" ht="18.600000000000001" thickBot="1">
      <c r="D60" s="213"/>
      <c r="G60" s="141" t="str">
        <f>IFERROR(VLOOKUP($C$5,TabVisible2[],ROW()-9,FALSE),"")</f>
        <v/>
      </c>
      <c r="H60" s="144" t="str">
        <f>IFERROR(IF(VLOOKUP($C$5,TabNote2[],ROW()-9,FALSE)=0,"",VLOOKUP($C$5,TabNote2[],ROW()-9,FALSE)),"")</f>
        <v/>
      </c>
      <c r="I60" s="141" t="str">
        <f t="shared" si="0"/>
        <v/>
      </c>
      <c r="K60" s="79"/>
    </row>
    <row r="61" spans="1:11" ht="19.149999999999999" thickBot="1">
      <c r="A61" s="114" t="s">
        <v>174</v>
      </c>
      <c r="B61" s="115"/>
      <c r="C61" s="117"/>
      <c r="D61" s="210"/>
      <c r="E61" s="48"/>
      <c r="G61" s="141" t="str">
        <f>IFERROR(VLOOKUP($C$5,TabVisible2[],ROW()-9,FALSE),"")</f>
        <v/>
      </c>
      <c r="H61" s="144" t="str">
        <f>IFERROR(IF(VLOOKUP($C$5,TabNote2[],ROW()-9,FALSE)=0,"",VLOOKUP($C$5,TabNote2[],ROW()-9,FALSE)),"")</f>
        <v/>
      </c>
      <c r="I61" s="141" t="str">
        <f>G61</f>
        <v/>
      </c>
      <c r="K61" s="79"/>
    </row>
    <row r="62" spans="1:11" s="73" customFormat="1" ht="18.600000000000001">
      <c r="A62" s="116" t="s">
        <v>45</v>
      </c>
      <c r="B62" s="117"/>
      <c r="C62" s="117"/>
      <c r="D62" s="210"/>
      <c r="E62" s="51"/>
      <c r="F62" s="143"/>
      <c r="G62" s="141" t="str">
        <f>IFERROR(VLOOKUP($C$5,TabVisible2[],ROW()-9,FALSE),"")</f>
        <v/>
      </c>
      <c r="H62" s="144" t="str">
        <f>IFERROR(IF(VLOOKUP($C$5,TabNote2[],ROW()-9,FALSE)=0,"",VLOOKUP($C$5,TabNote2[],ROW()-9,FALSE)),"")</f>
        <v/>
      </c>
      <c r="I62" s="141" t="str">
        <f t="shared" si="0"/>
        <v/>
      </c>
      <c r="J62" s="141"/>
      <c r="K62" s="79"/>
    </row>
    <row r="63" spans="1:11" s="92" customFormat="1" ht="18.600000000000001">
      <c r="A63" s="327" t="s">
        <v>98</v>
      </c>
      <c r="B63" s="333"/>
      <c r="C63" s="273"/>
      <c r="D63" s="198"/>
      <c r="E63" s="48"/>
      <c r="F63" s="141"/>
      <c r="G63" s="141" t="str">
        <f>IFERROR(VLOOKUP($C$5,TabVisible2[],ROW()-9,FALSE),"")</f>
        <v/>
      </c>
      <c r="H63" s="144" t="str">
        <f>IFERROR(IF(VLOOKUP($C$5,TabNote2[],ROW()-9,FALSE)=0,"",VLOOKUP($C$5,TabNote2[],ROW()-9,FALSE)),"")</f>
        <v/>
      </c>
      <c r="I63" s="146" t="e">
        <f>(AND(G63,H63))</f>
        <v>#VALUE!</v>
      </c>
      <c r="J63" s="143"/>
      <c r="K63" s="79"/>
    </row>
    <row r="64" spans="1:11" s="92" customFormat="1" ht="18.600000000000001">
      <c r="A64" s="315" t="s">
        <v>126</v>
      </c>
      <c r="B64" s="118" t="s">
        <v>101</v>
      </c>
      <c r="C64" s="273"/>
      <c r="D64" s="198"/>
      <c r="E64" s="48"/>
      <c r="F64" s="141"/>
      <c r="G64" s="141" t="str">
        <f>IFERROR(VLOOKUP($C$5,TabVisible2[],ROW()-9,FALSE),"")</f>
        <v/>
      </c>
      <c r="H64" s="144" t="str">
        <f>IFERROR(IF(VLOOKUP($C$5,TabNote2[],ROW()-9,FALSE)=0,"",VLOOKUP($C$5,TabNote2[],ROW()-9,FALSE)),"")</f>
        <v/>
      </c>
      <c r="I64" s="146" t="e">
        <f t="shared" ref="I64:I108" si="2">(AND(G64,H64))</f>
        <v>#VALUE!</v>
      </c>
      <c r="J64" s="141"/>
      <c r="K64" s="79"/>
    </row>
    <row r="65" spans="1:11" s="92" customFormat="1" ht="18.600000000000001">
      <c r="A65" s="315"/>
      <c r="B65" s="119" t="s">
        <v>103</v>
      </c>
      <c r="C65" s="273"/>
      <c r="D65" s="198"/>
      <c r="E65" s="48"/>
      <c r="F65" s="141"/>
      <c r="G65" s="141" t="str">
        <f>IFERROR(VLOOKUP($C$5,TabVisible2[],ROW()-9,FALSE),"")</f>
        <v/>
      </c>
      <c r="H65" s="144" t="str">
        <f>IFERROR(IF(VLOOKUP($C$5,TabNote2[],ROW()-9,FALSE)=0,"",VLOOKUP($C$5,TabNote2[],ROW()-9,FALSE)),"")</f>
        <v/>
      </c>
      <c r="I65" s="146" t="e">
        <f t="shared" si="2"/>
        <v>#VALUE!</v>
      </c>
      <c r="J65" s="141"/>
      <c r="K65" s="79"/>
    </row>
    <row r="66" spans="1:11" s="92" customFormat="1" ht="18.600000000000001">
      <c r="A66" s="315"/>
      <c r="B66" s="119" t="s">
        <v>104</v>
      </c>
      <c r="C66" s="273"/>
      <c r="D66" s="198"/>
      <c r="E66" s="48"/>
      <c r="F66" s="141"/>
      <c r="G66" s="141" t="str">
        <f>IFERROR(VLOOKUP($C$5,TabVisible2[],ROW()-9,FALSE),"")</f>
        <v/>
      </c>
      <c r="H66" s="144" t="str">
        <f>IFERROR(IF(VLOOKUP($C$5,TabNote2[],ROW()-9,FALSE)=0,"",VLOOKUP($C$5,TabNote2[],ROW()-9,FALSE)),"")</f>
        <v/>
      </c>
      <c r="I66" s="146" t="e">
        <f t="shared" si="2"/>
        <v>#VALUE!</v>
      </c>
      <c r="J66" s="141"/>
      <c r="K66" s="79"/>
    </row>
    <row r="67" spans="1:11" s="92" customFormat="1" ht="109.5" customHeight="1">
      <c r="A67" s="315"/>
      <c r="B67" s="120" t="s">
        <v>105</v>
      </c>
      <c r="C67" s="273"/>
      <c r="D67" s="304" t="str">
        <f>H67</f>
        <v/>
      </c>
      <c r="E67" s="48"/>
      <c r="F67" s="141"/>
      <c r="G67" s="141" t="str">
        <f>IFERROR(VLOOKUP($C$5,TabVisible2[],ROW()-9,FALSE),"")</f>
        <v/>
      </c>
      <c r="H67" s="144" t="str">
        <f>IFERROR(IF(VLOOKUP($C$5,TabNote2[],ROW()-9,FALSE)=0,"",VLOOKUP($C$5,TabNote2[],ROW()-9,FALSE)),"")</f>
        <v/>
      </c>
      <c r="I67" s="146" t="e">
        <f t="shared" si="2"/>
        <v>#VALUE!</v>
      </c>
      <c r="J67" s="141"/>
      <c r="K67" s="79"/>
    </row>
    <row r="68" spans="1:11" s="92" customFormat="1" ht="18.600000000000001">
      <c r="A68" s="315"/>
      <c r="B68" s="118" t="s">
        <v>106</v>
      </c>
      <c r="C68" s="273"/>
      <c r="D68" s="211"/>
      <c r="E68" s="48"/>
      <c r="F68" s="141"/>
      <c r="G68" s="141" t="str">
        <f>IFERROR(VLOOKUP($C$5,TabVisible2[],ROW()-9,FALSE),"")</f>
        <v/>
      </c>
      <c r="H68" s="144" t="str">
        <f>IFERROR(IF(VLOOKUP($C$5,TabNote2[],ROW()-9,FALSE)=0,"",VLOOKUP($C$5,TabNote2[],ROW()-9,FALSE)),"")</f>
        <v/>
      </c>
      <c r="I68" s="146" t="e">
        <f t="shared" si="2"/>
        <v>#VALUE!</v>
      </c>
      <c r="J68" s="141"/>
      <c r="K68" s="79"/>
    </row>
    <row r="69" spans="1:11" s="92" customFormat="1" ht="18.600000000000001">
      <c r="A69" s="315" t="s">
        <v>107</v>
      </c>
      <c r="B69" s="119" t="s">
        <v>108</v>
      </c>
      <c r="C69" s="273"/>
      <c r="D69" s="198"/>
      <c r="E69" s="48"/>
      <c r="F69" s="141"/>
      <c r="G69" s="141" t="str">
        <f>IFERROR(VLOOKUP($C$5,TabVisible2[],ROW()-9,FALSE),"")</f>
        <v/>
      </c>
      <c r="H69" s="144" t="str">
        <f>IFERROR(IF(VLOOKUP($C$5,TabNote2[],ROW()-9,FALSE)=0,"",VLOOKUP($C$5,TabNote2[],ROW()-9,FALSE)),"")</f>
        <v/>
      </c>
      <c r="I69" s="146" t="e">
        <f t="shared" si="2"/>
        <v>#VALUE!</v>
      </c>
      <c r="J69" s="141"/>
      <c r="K69" s="79"/>
    </row>
    <row r="70" spans="1:11" s="92" customFormat="1" ht="18.600000000000001">
      <c r="A70" s="315"/>
      <c r="B70" s="119" t="s">
        <v>109</v>
      </c>
      <c r="C70" s="273"/>
      <c r="D70" s="201"/>
      <c r="E70" s="48"/>
      <c r="F70" s="141"/>
      <c r="G70" s="141" t="str">
        <f>IFERROR(VLOOKUP($C$5,TabVisible2[],ROW()-9,FALSE),"")</f>
        <v/>
      </c>
      <c r="H70" s="144" t="str">
        <f>IFERROR(IF(VLOOKUP($C$5,TabNote2[],ROW()-9,FALSE)=0,"",VLOOKUP($C$5,TabNote2[],ROW()-9,FALSE)),"")</f>
        <v/>
      </c>
      <c r="I70" s="146" t="e">
        <f t="shared" si="2"/>
        <v>#VALUE!</v>
      </c>
      <c r="J70" s="141"/>
      <c r="K70" s="79"/>
    </row>
    <row r="71" spans="1:11" s="92" customFormat="1" ht="18.600000000000001">
      <c r="A71" s="315"/>
      <c r="B71" s="119" t="s">
        <v>110</v>
      </c>
      <c r="C71" s="273"/>
      <c r="D71" s="211"/>
      <c r="E71" s="48"/>
      <c r="F71" s="141"/>
      <c r="G71" s="141" t="str">
        <f>IFERROR(VLOOKUP($C$5,TabVisible2[],ROW()-9,FALSE),"")</f>
        <v/>
      </c>
      <c r="H71" s="144" t="str">
        <f>IFERROR(IF(VLOOKUP($C$5,TabNote2[],ROW()-9,FALSE)=0,"",VLOOKUP($C$5,TabNote2[],ROW()-9,FALSE)),"")</f>
        <v/>
      </c>
      <c r="I71" s="146" t="e">
        <f t="shared" si="2"/>
        <v>#VALUE!</v>
      </c>
      <c r="J71" s="141"/>
      <c r="K71" s="79"/>
    </row>
    <row r="72" spans="1:11" s="92" customFormat="1" ht="19.149999999999999" thickBot="1">
      <c r="A72" s="316"/>
      <c r="B72" s="121" t="s">
        <v>111</v>
      </c>
      <c r="C72" s="274"/>
      <c r="D72" s="212"/>
      <c r="E72" s="48"/>
      <c r="F72" s="141"/>
      <c r="G72" s="141" t="str">
        <f>IFERROR(VLOOKUP($C$5,TabVisible2[],ROW()-9,FALSE),"")</f>
        <v/>
      </c>
      <c r="H72" s="144" t="str">
        <f>IFERROR(IF(VLOOKUP($C$5,TabNote2[],ROW()-9,FALSE)=0,"",VLOOKUP($C$5,TabNote2[],ROW()-9,FALSE)),"")</f>
        <v/>
      </c>
      <c r="I72" s="146" t="e">
        <f t="shared" si="2"/>
        <v>#VALUE!</v>
      </c>
      <c r="J72" s="141"/>
      <c r="K72" s="79"/>
    </row>
    <row r="73" spans="1:11" s="92" customFormat="1" ht="19.149999999999999" hidden="1" thickBot="1">
      <c r="A73" s="122"/>
      <c r="B73" s="123"/>
      <c r="C73" s="124"/>
      <c r="D73" s="249"/>
      <c r="E73" s="48"/>
      <c r="F73" s="141"/>
      <c r="G73" s="141" t="str">
        <f>IFERROR(VLOOKUP($C$5,TabVisible2[],ROW()-9,FALSE),"")</f>
        <v/>
      </c>
      <c r="H73" s="144" t="str">
        <f>IFERROR(IF(VLOOKUP($C$5,TabNote2[],ROW()-9,FALSE)=0,"",VLOOKUP($C$5,TabNote2[],ROW()-9,FALSE)),"")</f>
        <v/>
      </c>
      <c r="I73" s="146"/>
      <c r="J73" s="141"/>
      <c r="K73" s="79"/>
    </row>
    <row r="74" spans="1:11" s="92" customFormat="1" ht="19.149999999999999" hidden="1" thickBot="1">
      <c r="A74" s="122"/>
      <c r="B74" s="123"/>
      <c r="C74" s="124"/>
      <c r="D74" s="249"/>
      <c r="E74" s="48"/>
      <c r="F74" s="141"/>
      <c r="G74" s="141" t="str">
        <f>IFERROR(VLOOKUP($C$5,TabVisible2[],ROW()-9,FALSE),"")</f>
        <v/>
      </c>
      <c r="H74" s="144" t="str">
        <f>IFERROR(IF(VLOOKUP($C$5,TabNote2[],ROW()-9,FALSE)=0,"",VLOOKUP($C$5,TabNote2[],ROW()-9,FALSE)),"")</f>
        <v/>
      </c>
      <c r="I74" s="146"/>
      <c r="J74" s="141"/>
      <c r="K74" s="79"/>
    </row>
    <row r="75" spans="1:11" s="92" customFormat="1" ht="19.149999999999999" hidden="1" thickBot="1">
      <c r="A75" s="122"/>
      <c r="B75" s="123"/>
      <c r="C75" s="124"/>
      <c r="D75" s="249"/>
      <c r="E75" s="48"/>
      <c r="F75" s="141"/>
      <c r="G75" s="141" t="str">
        <f>IFERROR(VLOOKUP($C$5,TabVisible2[],ROW()-9,FALSE),"")</f>
        <v/>
      </c>
      <c r="H75" s="144" t="str">
        <f>IFERROR(IF(VLOOKUP($C$5,TabNote2[],ROW()-9,FALSE)=0,"",VLOOKUP($C$5,TabNote2[],ROW()-9,FALSE)),"")</f>
        <v/>
      </c>
      <c r="I75" s="146"/>
      <c r="J75" s="141"/>
      <c r="K75" s="79"/>
    </row>
    <row r="76" spans="1:11" s="92" customFormat="1" ht="19.149999999999999" hidden="1" thickBot="1">
      <c r="A76" s="122"/>
      <c r="B76" s="123"/>
      <c r="C76" s="124"/>
      <c r="D76" s="249"/>
      <c r="E76" s="48"/>
      <c r="F76" s="141"/>
      <c r="G76" s="141" t="str">
        <f>IFERROR(VLOOKUP($C$5,TabVisible2[],ROW()-9,FALSE),"")</f>
        <v/>
      </c>
      <c r="H76" s="144" t="str">
        <f>IFERROR(IF(VLOOKUP($C$5,TabNote2[],ROW()-9,FALSE)=0,"",VLOOKUP($C$5,TabNote2[],ROW()-9,FALSE)),"")</f>
        <v/>
      </c>
      <c r="I76" s="146"/>
      <c r="J76" s="141"/>
      <c r="K76" s="79"/>
    </row>
    <row r="77" spans="1:11" s="92" customFormat="1" ht="19.149999999999999" hidden="1" thickBot="1">
      <c r="A77" s="122"/>
      <c r="B77" s="123"/>
      <c r="C77" s="124"/>
      <c r="D77" s="249"/>
      <c r="E77" s="48"/>
      <c r="F77" s="141"/>
      <c r="G77" s="141" t="str">
        <f>IFERROR(VLOOKUP($C$5,TabVisible2[],ROW()-9,FALSE),"")</f>
        <v/>
      </c>
      <c r="H77" s="144" t="str">
        <f>IFERROR(IF(VLOOKUP($C$5,TabNote2[],ROW()-9,FALSE)=0,"",VLOOKUP($C$5,TabNote2[],ROW()-9,FALSE)),"")</f>
        <v/>
      </c>
      <c r="I77" s="146"/>
      <c r="J77" s="141"/>
      <c r="K77" s="79"/>
    </row>
    <row r="78" spans="1:11" s="92" customFormat="1" ht="19.149999999999999" hidden="1" thickBot="1">
      <c r="A78" s="122"/>
      <c r="B78" s="123"/>
      <c r="C78" s="124"/>
      <c r="D78" s="249"/>
      <c r="E78" s="48"/>
      <c r="F78" s="141"/>
      <c r="G78" s="141" t="str">
        <f>IFERROR(VLOOKUP($C$5,TabVisible2[],ROW()-9,FALSE),"")</f>
        <v/>
      </c>
      <c r="H78" s="144" t="str">
        <f>IFERROR(IF(VLOOKUP($C$5,TabNote2[],ROW()-9,FALSE)=0,"",VLOOKUP($C$5,TabNote2[],ROW()-9,FALSE)),"")</f>
        <v/>
      </c>
      <c r="I78" s="146"/>
      <c r="J78" s="141"/>
      <c r="K78" s="79"/>
    </row>
    <row r="79" spans="1:11" s="92" customFormat="1" ht="19.149999999999999" hidden="1" thickBot="1">
      <c r="A79" s="122"/>
      <c r="B79" s="123"/>
      <c r="C79" s="124"/>
      <c r="D79" s="249"/>
      <c r="E79" s="48"/>
      <c r="F79" s="141"/>
      <c r="G79" s="141" t="str">
        <f>IFERROR(VLOOKUP($C$5,TabVisible2[],ROW()-9,FALSE),"")</f>
        <v/>
      </c>
      <c r="H79" s="144" t="str">
        <f>IFERROR(IF(VLOOKUP($C$5,TabNote2[],ROW()-9,FALSE)=0,"",VLOOKUP($C$5,TabNote2[],ROW()-9,FALSE)),"")</f>
        <v/>
      </c>
      <c r="I79" s="146"/>
      <c r="J79" s="141"/>
      <c r="K79" s="79"/>
    </row>
    <row r="80" spans="1:11" s="73" customFormat="1" ht="18.600000000000001">
      <c r="A80" s="116" t="s">
        <v>129</v>
      </c>
      <c r="B80" s="117"/>
      <c r="C80" s="252"/>
      <c r="D80" s="250"/>
      <c r="E80" s="51"/>
      <c r="F80" s="143"/>
      <c r="G80" s="141" t="str">
        <f>IFERROR(VLOOKUP($C$5,TabVisible2[],ROW()-9,FALSE),"")</f>
        <v/>
      </c>
      <c r="H80" s="144" t="str">
        <f>IFERROR(IF(VLOOKUP($C$5,TabNote2[],ROW()-9,FALSE)=0,"",VLOOKUP($C$5,TabNote2[],ROW()-9,FALSE)),"")</f>
        <v/>
      </c>
      <c r="I80" s="146" t="e">
        <f t="shared" si="2"/>
        <v>#VALUE!</v>
      </c>
      <c r="J80" s="141"/>
      <c r="K80" s="79"/>
    </row>
    <row r="81" spans="1:11" s="92" customFormat="1" ht="18.600000000000001">
      <c r="A81" s="325" t="s">
        <v>130</v>
      </c>
      <c r="B81" s="326"/>
      <c r="C81" s="273"/>
      <c r="D81" s="198"/>
      <c r="E81" s="48"/>
      <c r="F81" s="141"/>
      <c r="G81" s="141" t="str">
        <f>IFERROR(VLOOKUP($C$5,TabVisible2[],ROW()-9,FALSE),"")</f>
        <v/>
      </c>
      <c r="H81" s="144" t="str">
        <f>IFERROR(IF(VLOOKUP($C$5,TabNote2[],ROW()-9,FALSE)=0,"",VLOOKUP($C$5,TabNote2[],ROW()-9,FALSE)),"")</f>
        <v/>
      </c>
      <c r="I81" s="146" t="e">
        <f t="shared" si="2"/>
        <v>#VALUE!</v>
      </c>
      <c r="J81" s="141"/>
      <c r="K81" s="79"/>
    </row>
    <row r="82" spans="1:11" s="92" customFormat="1" ht="18.600000000000001">
      <c r="A82" s="315" t="s">
        <v>126</v>
      </c>
      <c r="B82" s="126" t="s">
        <v>131</v>
      </c>
      <c r="C82" s="273"/>
      <c r="D82" s="198"/>
      <c r="E82" s="48"/>
      <c r="F82" s="141"/>
      <c r="G82" s="141" t="str">
        <f>IFERROR(VLOOKUP($C$5,TabVisible2[],ROW()-9,FALSE),"")</f>
        <v/>
      </c>
      <c r="H82" s="144" t="str">
        <f>IFERROR(IF(VLOOKUP($C$5,TabNote2[],ROW()-9,FALSE)=0,"",VLOOKUP($C$5,TabNote2[],ROW()-9,FALSE)),"")</f>
        <v/>
      </c>
      <c r="I82" s="146" t="e">
        <f t="shared" si="2"/>
        <v>#VALUE!</v>
      </c>
      <c r="J82" s="141"/>
      <c r="K82" s="79"/>
    </row>
    <row r="83" spans="1:11" s="92" customFormat="1" ht="18.600000000000001">
      <c r="A83" s="315"/>
      <c r="B83" s="127" t="s">
        <v>132</v>
      </c>
      <c r="C83" s="273"/>
      <c r="D83" s="198"/>
      <c r="E83" s="48"/>
      <c r="F83" s="141"/>
      <c r="G83" s="141" t="str">
        <f>IFERROR(VLOOKUP($C$5,TabVisible2[],ROW()-9,FALSE),"")</f>
        <v/>
      </c>
      <c r="H83" s="144" t="str">
        <f>IFERROR(IF(VLOOKUP($C$5,TabNote2[],ROW()-9,FALSE)=0,"",VLOOKUP($C$5,TabNote2[],ROW()-9,FALSE)),"")</f>
        <v/>
      </c>
      <c r="I83" s="146" t="e">
        <f t="shared" si="2"/>
        <v>#VALUE!</v>
      </c>
      <c r="J83" s="141"/>
      <c r="K83" s="79"/>
    </row>
    <row r="84" spans="1:11" s="92" customFormat="1" ht="18.600000000000001">
      <c r="A84" s="315"/>
      <c r="B84" s="127" t="s">
        <v>133</v>
      </c>
      <c r="C84" s="273"/>
      <c r="D84" s="198"/>
      <c r="E84" s="48"/>
      <c r="F84" s="141"/>
      <c r="G84" s="141" t="str">
        <f>IFERROR(VLOOKUP($C$5,TabVisible2[],ROW()-9,FALSE),"")</f>
        <v/>
      </c>
      <c r="H84" s="144" t="str">
        <f>IFERROR(IF(VLOOKUP($C$5,TabNote2[],ROW()-9,FALSE)=0,"",VLOOKUP($C$5,TabNote2[],ROW()-9,FALSE)),"")</f>
        <v/>
      </c>
      <c r="I84" s="146" t="e">
        <f t="shared" si="2"/>
        <v>#VALUE!</v>
      </c>
      <c r="J84" s="141"/>
      <c r="K84" s="79"/>
    </row>
    <row r="85" spans="1:11" s="92" customFormat="1" ht="109.5" customHeight="1">
      <c r="A85" s="315"/>
      <c r="B85" s="128" t="s">
        <v>134</v>
      </c>
      <c r="C85" s="273"/>
      <c r="D85" s="304" t="str">
        <f>H85</f>
        <v/>
      </c>
      <c r="E85" s="48"/>
      <c r="F85" s="141"/>
      <c r="G85" s="141" t="str">
        <f>IFERROR(VLOOKUP($C$5,TabVisible2[],ROW()-9,FALSE),"")</f>
        <v/>
      </c>
      <c r="H85" s="144" t="str">
        <f>IFERROR(IF(VLOOKUP($C$5,TabNote2[],ROW()-9,FALSE)=0,"",VLOOKUP($C$5,TabNote2[],ROW()-9,FALSE)),"")</f>
        <v/>
      </c>
      <c r="I85" s="146" t="e">
        <f t="shared" si="2"/>
        <v>#VALUE!</v>
      </c>
      <c r="J85" s="141"/>
      <c r="K85" s="79"/>
    </row>
    <row r="86" spans="1:11" s="92" customFormat="1" ht="18.600000000000001">
      <c r="A86" s="315"/>
      <c r="B86" s="126" t="s">
        <v>135</v>
      </c>
      <c r="C86" s="273"/>
      <c r="D86" s="211"/>
      <c r="E86" s="48"/>
      <c r="F86" s="141"/>
      <c r="G86" s="141" t="str">
        <f>IFERROR(VLOOKUP($C$5,TabVisible2[],ROW()-9,FALSE),"")</f>
        <v/>
      </c>
      <c r="H86" s="144" t="str">
        <f>IFERROR(IF(VLOOKUP($C$5,TabNote2[],ROW()-9,FALSE)=0,"",VLOOKUP($C$5,TabNote2[],ROW()-9,FALSE)),"")</f>
        <v/>
      </c>
      <c r="I86" s="146" t="e">
        <f t="shared" si="2"/>
        <v>#VALUE!</v>
      </c>
      <c r="J86" s="141"/>
      <c r="K86" s="79"/>
    </row>
    <row r="87" spans="1:11" s="92" customFormat="1" ht="18.600000000000001">
      <c r="A87" s="315" t="s">
        <v>107</v>
      </c>
      <c r="B87" s="127" t="s">
        <v>136</v>
      </c>
      <c r="C87" s="273"/>
      <c r="D87" s="198"/>
      <c r="E87" s="48"/>
      <c r="F87" s="141"/>
      <c r="G87" s="141" t="str">
        <f>IFERROR(VLOOKUP($C$5,TabVisible2[],ROW()-9,FALSE),"")</f>
        <v/>
      </c>
      <c r="H87" s="144" t="str">
        <f>IFERROR(IF(VLOOKUP($C$5,TabNote2[],ROW()-9,FALSE)=0,"",VLOOKUP($C$5,TabNote2[],ROW()-9,FALSE)),"")</f>
        <v/>
      </c>
      <c r="I87" s="146" t="e">
        <f t="shared" si="2"/>
        <v>#VALUE!</v>
      </c>
      <c r="J87" s="141"/>
      <c r="K87" s="79"/>
    </row>
    <row r="88" spans="1:11" s="92" customFormat="1" ht="18.600000000000001">
      <c r="A88" s="315"/>
      <c r="B88" s="127" t="s">
        <v>137</v>
      </c>
      <c r="C88" s="273"/>
      <c r="D88" s="201"/>
      <c r="E88" s="48"/>
      <c r="F88" s="141"/>
      <c r="G88" s="141" t="str">
        <f>IFERROR(VLOOKUP($C$5,TabVisible2[],ROW()-9,FALSE),"")</f>
        <v/>
      </c>
      <c r="H88" s="144" t="str">
        <f>IFERROR(IF(VLOOKUP($C$5,TabNote2[],ROW()-9,FALSE)=0,"",VLOOKUP($C$5,TabNote2[],ROW()-9,FALSE)),"")</f>
        <v/>
      </c>
      <c r="I88" s="146" t="e">
        <f t="shared" si="2"/>
        <v>#VALUE!</v>
      </c>
      <c r="J88" s="141"/>
      <c r="K88" s="79"/>
    </row>
    <row r="89" spans="1:11" s="92" customFormat="1" ht="18.600000000000001">
      <c r="A89" s="315"/>
      <c r="B89" s="127" t="s">
        <v>138</v>
      </c>
      <c r="C89" s="273"/>
      <c r="D89" s="211"/>
      <c r="E89" s="48"/>
      <c r="F89" s="141"/>
      <c r="G89" s="141" t="str">
        <f>IFERROR(VLOOKUP($C$5,TabVisible2[],ROW()-9,FALSE),"")</f>
        <v/>
      </c>
      <c r="H89" s="144" t="str">
        <f>IFERROR(IF(VLOOKUP($C$5,TabNote2[],ROW()-9,FALSE)=0,"",VLOOKUP($C$5,TabNote2[],ROW()-9,FALSE)),"")</f>
        <v/>
      </c>
      <c r="I89" s="146" t="e">
        <f t="shared" si="2"/>
        <v>#VALUE!</v>
      </c>
      <c r="J89" s="141"/>
      <c r="K89" s="79"/>
    </row>
    <row r="90" spans="1:11" s="92" customFormat="1" ht="19.149999999999999" thickBot="1">
      <c r="A90" s="316"/>
      <c r="B90" s="129" t="s">
        <v>139</v>
      </c>
      <c r="C90" s="274"/>
      <c r="D90" s="212"/>
      <c r="E90" s="48"/>
      <c r="F90" s="141"/>
      <c r="G90" s="141" t="str">
        <f>IFERROR(VLOOKUP($C$5,TabVisible2[],ROW()-9,FALSE),"")</f>
        <v/>
      </c>
      <c r="H90" s="144" t="str">
        <f>IFERROR(IF(VLOOKUP($C$5,TabNote2[],ROW()-9,FALSE)=0,"",VLOOKUP($C$5,TabNote2[],ROW()-9,FALSE)),"")</f>
        <v/>
      </c>
      <c r="I90" s="146" t="e">
        <f t="shared" si="2"/>
        <v>#VALUE!</v>
      </c>
      <c r="J90" s="141"/>
      <c r="K90" s="79"/>
    </row>
    <row r="91" spans="1:11" s="92" customFormat="1" ht="19.149999999999999" hidden="1" thickBot="1">
      <c r="A91" s="122"/>
      <c r="B91" s="130"/>
      <c r="C91" s="124"/>
      <c r="D91" s="249"/>
      <c r="E91" s="48"/>
      <c r="F91" s="141"/>
      <c r="G91" s="141" t="str">
        <f>IFERROR(VLOOKUP($C$5,TabVisible2[],ROW()-9,FALSE),"")</f>
        <v/>
      </c>
      <c r="H91" s="144" t="str">
        <f>IFERROR(IF(VLOOKUP($C$5,TabNote2[],ROW()-9,FALSE)=0,"",VLOOKUP($C$5,TabNote2[],ROW()-9,FALSE)),"")</f>
        <v/>
      </c>
      <c r="I91" s="146"/>
      <c r="J91" s="141"/>
      <c r="K91" s="79"/>
    </row>
    <row r="92" spans="1:11" s="92" customFormat="1" ht="19.149999999999999" hidden="1" thickBot="1">
      <c r="A92" s="122"/>
      <c r="B92" s="130"/>
      <c r="C92" s="124"/>
      <c r="D92" s="249"/>
      <c r="E92" s="48"/>
      <c r="F92" s="141"/>
      <c r="G92" s="141" t="str">
        <f>IFERROR(VLOOKUP($C$5,TabVisible2[],ROW()-9,FALSE),"")</f>
        <v/>
      </c>
      <c r="H92" s="144" t="str">
        <f>IFERROR(IF(VLOOKUP($C$5,TabNote2[],ROW()-9,FALSE)=0,"",VLOOKUP($C$5,TabNote2[],ROW()-9,FALSE)),"")</f>
        <v/>
      </c>
      <c r="I92" s="146"/>
      <c r="J92" s="141"/>
      <c r="K92" s="79"/>
    </row>
    <row r="93" spans="1:11" s="92" customFormat="1" ht="19.149999999999999" hidden="1" thickBot="1">
      <c r="A93" s="122"/>
      <c r="B93" s="130"/>
      <c r="C93" s="124"/>
      <c r="D93" s="249"/>
      <c r="E93" s="48"/>
      <c r="F93" s="141"/>
      <c r="G93" s="141" t="str">
        <f>IFERROR(VLOOKUP($C$5,TabVisible2[],ROW()-9,FALSE),"")</f>
        <v/>
      </c>
      <c r="H93" s="144" t="str">
        <f>IFERROR(IF(VLOOKUP($C$5,TabNote2[],ROW()-9,FALSE)=0,"",VLOOKUP($C$5,TabNote2[],ROW()-9,FALSE)),"")</f>
        <v/>
      </c>
      <c r="I93" s="146"/>
      <c r="J93" s="141"/>
      <c r="K93" s="79"/>
    </row>
    <row r="94" spans="1:11" s="92" customFormat="1" ht="19.149999999999999" hidden="1" thickBot="1">
      <c r="A94" s="122"/>
      <c r="B94" s="130"/>
      <c r="C94" s="124"/>
      <c r="D94" s="249"/>
      <c r="E94" s="48"/>
      <c r="F94" s="141"/>
      <c r="G94" s="141" t="str">
        <f>IFERROR(VLOOKUP($C$5,TabVisible2[],ROW()-9,FALSE),"")</f>
        <v/>
      </c>
      <c r="H94" s="144" t="str">
        <f>IFERROR(IF(VLOOKUP($C$5,TabNote2[],ROW()-9,FALSE)=0,"",VLOOKUP($C$5,TabNote2[],ROW()-9,FALSE)),"")</f>
        <v/>
      </c>
      <c r="I94" s="146"/>
      <c r="J94" s="141"/>
      <c r="K94" s="79"/>
    </row>
    <row r="95" spans="1:11" s="92" customFormat="1" ht="19.149999999999999" hidden="1" thickBot="1">
      <c r="A95" s="122"/>
      <c r="B95" s="130"/>
      <c r="C95" s="124"/>
      <c r="D95" s="249"/>
      <c r="E95" s="48"/>
      <c r="F95" s="141"/>
      <c r="G95" s="141" t="str">
        <f>IFERROR(VLOOKUP($C$5,TabVisible2[],ROW()-9,FALSE),"")</f>
        <v/>
      </c>
      <c r="H95" s="144" t="str">
        <f>IFERROR(IF(VLOOKUP($C$5,TabNote2[],ROW()-9,FALSE)=0,"",VLOOKUP($C$5,TabNote2[],ROW()-9,FALSE)),"")</f>
        <v/>
      </c>
      <c r="I95" s="146"/>
      <c r="J95" s="141"/>
      <c r="K95" s="79"/>
    </row>
    <row r="96" spans="1:11" s="92" customFormat="1" ht="19.149999999999999" hidden="1" thickBot="1">
      <c r="A96" s="122"/>
      <c r="B96" s="130"/>
      <c r="C96" s="124"/>
      <c r="D96" s="249"/>
      <c r="E96" s="48"/>
      <c r="F96" s="141"/>
      <c r="G96" s="141" t="str">
        <f>IFERROR(VLOOKUP($C$5,TabVisible2[],ROW()-9,FALSE),"")</f>
        <v/>
      </c>
      <c r="H96" s="144" t="str">
        <f>IFERROR(IF(VLOOKUP($C$5,TabNote2[],ROW()-9,FALSE)=0,"",VLOOKUP($C$5,TabNote2[],ROW()-9,FALSE)),"")</f>
        <v/>
      </c>
      <c r="I96" s="146"/>
      <c r="J96" s="141"/>
      <c r="K96" s="79"/>
    </row>
    <row r="97" spans="1:11" s="92" customFormat="1" ht="19.149999999999999" hidden="1" thickBot="1">
      <c r="A97" s="122"/>
      <c r="B97" s="130"/>
      <c r="C97" s="124"/>
      <c r="D97" s="249"/>
      <c r="E97" s="48"/>
      <c r="F97" s="141"/>
      <c r="G97" s="141" t="str">
        <f>IFERROR(VLOOKUP($C$5,TabVisible2[],ROW()-9,FALSE),"")</f>
        <v/>
      </c>
      <c r="H97" s="144" t="str">
        <f>IFERROR(IF(VLOOKUP($C$5,TabNote2[],ROW()-9,FALSE)=0,"",VLOOKUP($C$5,TabNote2[],ROW()-9,FALSE)),"")</f>
        <v/>
      </c>
      <c r="I97" s="146"/>
      <c r="J97" s="141"/>
      <c r="K97" s="79"/>
    </row>
    <row r="98" spans="1:11" s="92" customFormat="1" ht="19.149999999999999" hidden="1" thickBot="1">
      <c r="A98" s="122"/>
      <c r="B98" s="130"/>
      <c r="C98" s="124"/>
      <c r="D98" s="249"/>
      <c r="E98" s="48"/>
      <c r="F98" s="141"/>
      <c r="G98" s="141" t="str">
        <f>IFERROR(VLOOKUP($C$5,TabVisible2[],ROW()-9,FALSE),"")</f>
        <v/>
      </c>
      <c r="H98" s="144" t="str">
        <f>IFERROR(IF(VLOOKUP($C$5,TabNote2[],ROW()-9,FALSE)=0,"",VLOOKUP($C$5,TabNote2[],ROW()-9,FALSE)),"")</f>
        <v/>
      </c>
      <c r="I98" s="146"/>
      <c r="J98" s="141"/>
      <c r="K98" s="79"/>
    </row>
    <row r="99" spans="1:11" s="92" customFormat="1" ht="19.149999999999999" hidden="1" thickBot="1">
      <c r="A99" s="122"/>
      <c r="B99" s="130"/>
      <c r="C99" s="124"/>
      <c r="D99" s="249"/>
      <c r="E99" s="48"/>
      <c r="F99" s="141"/>
      <c r="G99" s="141" t="str">
        <f>IFERROR(VLOOKUP($C$5,TabVisible2[],ROW()-9,FALSE),"")</f>
        <v/>
      </c>
      <c r="H99" s="144" t="str">
        <f>IFERROR(IF(VLOOKUP($C$5,TabNote2[],ROW()-9,FALSE)=0,"",VLOOKUP($C$5,TabNote2[],ROW()-9,FALSE)),"")</f>
        <v/>
      </c>
      <c r="I99" s="146"/>
      <c r="J99" s="141"/>
      <c r="K99" s="79"/>
    </row>
    <row r="100" spans="1:11" ht="18.600000000000001">
      <c r="A100" s="116" t="s">
        <v>140</v>
      </c>
      <c r="B100" s="117"/>
      <c r="C100" s="252"/>
      <c r="D100" s="250"/>
      <c r="E100" s="48"/>
      <c r="G100" s="141" t="str">
        <f>IFERROR(VLOOKUP($C$5,TabVisible2[],ROW()-9,FALSE),"")</f>
        <v/>
      </c>
      <c r="H100" s="144" t="str">
        <f>IFERROR(IF(VLOOKUP($C$5,TabNote2[],ROW()-9,FALSE)=0,"",VLOOKUP($C$5,TabNote2[],ROW()-9,FALSE)),"")</f>
        <v/>
      </c>
      <c r="I100" s="146" t="e">
        <f t="shared" si="2"/>
        <v>#VALUE!</v>
      </c>
      <c r="K100" s="79"/>
    </row>
    <row r="101" spans="1:11" s="92" customFormat="1" ht="18.600000000000001">
      <c r="A101" s="327" t="s">
        <v>98</v>
      </c>
      <c r="B101" s="326"/>
      <c r="C101" s="273"/>
      <c r="D101" s="198"/>
      <c r="E101" s="48"/>
      <c r="F101" s="141"/>
      <c r="G101" s="141" t="str">
        <f>IFERROR(VLOOKUP($C$5,TabVisible2[],ROW()-9,FALSE),"")</f>
        <v/>
      </c>
      <c r="H101" s="144" t="str">
        <f>IFERROR(IF(VLOOKUP($C$5,TabNote2[],ROW()-9,FALSE)=0,"",VLOOKUP($C$5,TabNote2[],ROW()-9,FALSE)),"")</f>
        <v/>
      </c>
      <c r="I101" s="146" t="e">
        <f t="shared" si="2"/>
        <v>#VALUE!</v>
      </c>
      <c r="J101" s="141"/>
      <c r="K101" s="79"/>
    </row>
    <row r="102" spans="1:11" s="92" customFormat="1" ht="18.600000000000001">
      <c r="A102" s="315" t="s">
        <v>126</v>
      </c>
      <c r="B102" s="118" t="s">
        <v>101</v>
      </c>
      <c r="C102" s="273"/>
      <c r="D102" s="198"/>
      <c r="E102" s="48"/>
      <c r="F102" s="141"/>
      <c r="G102" s="141" t="str">
        <f>IFERROR(VLOOKUP($C$5,TabVisible2[],ROW()-9,FALSE),"")</f>
        <v/>
      </c>
      <c r="H102" s="144" t="str">
        <f>IFERROR(IF(VLOOKUP($C$5,TabNote2[],ROW()-9,FALSE)=0,"",VLOOKUP($C$5,TabNote2[],ROW()-9,FALSE)),"")</f>
        <v/>
      </c>
      <c r="I102" s="146" t="e">
        <f t="shared" si="2"/>
        <v>#VALUE!</v>
      </c>
      <c r="J102" s="141"/>
      <c r="K102" s="79"/>
    </row>
    <row r="103" spans="1:11" s="92" customFormat="1" ht="18.600000000000001">
      <c r="A103" s="315"/>
      <c r="B103" s="119" t="s">
        <v>103</v>
      </c>
      <c r="C103" s="273"/>
      <c r="D103" s="198"/>
      <c r="E103" s="48"/>
      <c r="F103" s="141"/>
      <c r="G103" s="141" t="str">
        <f>IFERROR(VLOOKUP($C$5,TabVisible2[],ROW()-9,FALSE),"")</f>
        <v/>
      </c>
      <c r="H103" s="144" t="str">
        <f>IFERROR(IF(VLOOKUP($C$5,TabNote2[],ROW()-9,FALSE)=0,"",VLOOKUP($C$5,TabNote2[],ROW()-9,FALSE)),"")</f>
        <v/>
      </c>
      <c r="I103" s="146" t="e">
        <f t="shared" si="2"/>
        <v>#VALUE!</v>
      </c>
      <c r="J103" s="141"/>
      <c r="K103" s="79"/>
    </row>
    <row r="104" spans="1:11" s="92" customFormat="1" ht="18.600000000000001">
      <c r="A104" s="315"/>
      <c r="B104" s="119" t="s">
        <v>104</v>
      </c>
      <c r="C104" s="273"/>
      <c r="D104" s="198"/>
      <c r="E104" s="48"/>
      <c r="F104" s="141"/>
      <c r="G104" s="141" t="str">
        <f>IFERROR(VLOOKUP($C$5,TabVisible2[],ROW()-9,FALSE),"")</f>
        <v/>
      </c>
      <c r="H104" s="144" t="str">
        <f>IFERROR(IF(VLOOKUP($C$5,TabNote2[],ROW()-9,FALSE)=0,"",VLOOKUP($C$5,TabNote2[],ROW()-9,FALSE)),"")</f>
        <v/>
      </c>
      <c r="I104" s="146" t="e">
        <f t="shared" si="2"/>
        <v>#VALUE!</v>
      </c>
      <c r="J104" s="141"/>
      <c r="K104" s="79"/>
    </row>
    <row r="105" spans="1:11" s="92" customFormat="1" ht="109.5" customHeight="1">
      <c r="A105" s="315"/>
      <c r="B105" s="120" t="s">
        <v>105</v>
      </c>
      <c r="C105" s="273"/>
      <c r="D105" s="304" t="str">
        <f>H105</f>
        <v/>
      </c>
      <c r="E105" s="48"/>
      <c r="F105" s="141"/>
      <c r="G105" s="141" t="str">
        <f>IFERROR(VLOOKUP($C$5,TabVisible2[],ROW()-9,FALSE),"")</f>
        <v/>
      </c>
      <c r="H105" s="144" t="str">
        <f>IFERROR(IF(VLOOKUP($C$5,TabNote2[],ROW()-9,FALSE)=0,"",VLOOKUP($C$5,TabNote2[],ROW()-9,FALSE)),"")</f>
        <v/>
      </c>
      <c r="I105" s="146" t="e">
        <f t="shared" si="2"/>
        <v>#VALUE!</v>
      </c>
      <c r="J105" s="141"/>
      <c r="K105" s="79"/>
    </row>
    <row r="106" spans="1:11" s="92" customFormat="1" ht="18.600000000000001">
      <c r="A106" s="315"/>
      <c r="B106" s="118" t="s">
        <v>106</v>
      </c>
      <c r="C106" s="273"/>
      <c r="D106" s="211"/>
      <c r="E106" s="48"/>
      <c r="F106" s="141"/>
      <c r="G106" s="141" t="str">
        <f>IFERROR(VLOOKUP($C$5,TabVisible2[],ROW()-9,FALSE),"")</f>
        <v/>
      </c>
      <c r="H106" s="144" t="str">
        <f>IFERROR(IF(VLOOKUP($C$5,TabNote2[],ROW()-9,FALSE)=0,"",VLOOKUP($C$5,TabNote2[],ROW()-9,FALSE)),"")</f>
        <v/>
      </c>
      <c r="I106" s="146" t="e">
        <f t="shared" si="2"/>
        <v>#VALUE!</v>
      </c>
      <c r="J106" s="141"/>
      <c r="K106" s="79"/>
    </row>
    <row r="107" spans="1:11" s="92" customFormat="1" ht="18.600000000000001">
      <c r="A107" s="315" t="s">
        <v>107</v>
      </c>
      <c r="B107" s="119" t="s">
        <v>108</v>
      </c>
      <c r="C107" s="273"/>
      <c r="D107" s="198"/>
      <c r="E107" s="48"/>
      <c r="F107" s="141"/>
      <c r="G107" s="141" t="str">
        <f>IFERROR(VLOOKUP($C$5,TabVisible2[],ROW()-9,FALSE),"")</f>
        <v/>
      </c>
      <c r="H107" s="144" t="str">
        <f>IFERROR(IF(VLOOKUP($C$5,TabNote2[],ROW()-9,FALSE)=0,"",VLOOKUP($C$5,TabNote2[],ROW()-9,FALSE)),"")</f>
        <v/>
      </c>
      <c r="I107" s="146" t="e">
        <f t="shared" si="2"/>
        <v>#VALUE!</v>
      </c>
      <c r="J107" s="141"/>
      <c r="K107" s="79"/>
    </row>
    <row r="108" spans="1:11" s="92" customFormat="1" ht="18.600000000000001">
      <c r="A108" s="315"/>
      <c r="B108" s="119" t="s">
        <v>109</v>
      </c>
      <c r="C108" s="273"/>
      <c r="D108" s="201"/>
      <c r="E108" s="48"/>
      <c r="F108" s="141"/>
      <c r="G108" s="141" t="str">
        <f>IFERROR(VLOOKUP($C$5,TabVisible2[],ROW()-9,FALSE),"")</f>
        <v/>
      </c>
      <c r="H108" s="144" t="str">
        <f>IFERROR(IF(VLOOKUP($C$5,TabNote2[],ROW()-9,FALSE)=0,"",VLOOKUP($C$5,TabNote2[],ROW()-9,FALSE)),"")</f>
        <v/>
      </c>
      <c r="I108" s="146" t="e">
        <f t="shared" si="2"/>
        <v>#VALUE!</v>
      </c>
      <c r="J108" s="141"/>
      <c r="K108" s="79"/>
    </row>
    <row r="109" spans="1:11" s="92" customFormat="1" ht="18.600000000000001">
      <c r="A109" s="315"/>
      <c r="B109" s="119" t="s">
        <v>110</v>
      </c>
      <c r="C109" s="273"/>
      <c r="D109" s="211"/>
      <c r="E109" s="48"/>
      <c r="F109" s="141"/>
      <c r="G109" s="141" t="str">
        <f>IFERROR(VLOOKUP($C$5,TabVisible2[],ROW()-9,FALSE),"")</f>
        <v/>
      </c>
      <c r="H109" s="144" t="str">
        <f>IFERROR(IF(VLOOKUP($C$5,TabNote2[],ROW()-9,FALSE)=0,"",VLOOKUP($C$5,TabNote2[],ROW()-9,FALSE)),"")</f>
        <v/>
      </c>
      <c r="I109" s="146" t="e">
        <f>(AND(G109,H109))</f>
        <v>#VALUE!</v>
      </c>
      <c r="J109" s="141"/>
      <c r="K109" s="79"/>
    </row>
    <row r="110" spans="1:11" s="92" customFormat="1" ht="19.149999999999999" thickBot="1">
      <c r="A110" s="316"/>
      <c r="B110" s="121" t="s">
        <v>111</v>
      </c>
      <c r="C110" s="274"/>
      <c r="D110" s="212"/>
      <c r="E110" s="48"/>
      <c r="F110" s="141"/>
      <c r="G110" s="141" t="str">
        <f>IFERROR(VLOOKUP($C$5,TabVisible2[],ROW()-9,FALSE),"")</f>
        <v/>
      </c>
      <c r="H110" s="144" t="str">
        <f>IFERROR(IF(VLOOKUP($C$5,TabNote2[],ROW()-9,FALSE)=0,"",VLOOKUP($C$5,TabNote2[],ROW()-9,FALSE)),"")</f>
        <v/>
      </c>
      <c r="I110" s="146" t="e">
        <f>(AND(G110,H110))</f>
        <v>#VALUE!</v>
      </c>
      <c r="J110" s="141"/>
      <c r="K110" s="79"/>
    </row>
    <row r="111" spans="1:11" s="92" customFormat="1" ht="18.600000000000001" hidden="1">
      <c r="A111" s="131"/>
      <c r="B111" s="123"/>
      <c r="C111" s="132"/>
      <c r="D111" s="249"/>
      <c r="E111" s="48"/>
      <c r="F111" s="141"/>
      <c r="G111" s="141" t="str">
        <f>IFERROR(VLOOKUP($C$5,TabVisible2[],ROW()-9,FALSE),"")</f>
        <v/>
      </c>
      <c r="H111" s="144" t="str">
        <f>IFERROR(IF(VLOOKUP($C$5,TabNote2[],ROW()-9,FALSE)=0,"",VLOOKUP($C$5,TabNote2[],ROW()-9,FALSE)),"")</f>
        <v/>
      </c>
      <c r="I111" s="146"/>
      <c r="J111" s="141"/>
      <c r="K111" s="79"/>
    </row>
    <row r="112" spans="1:11" s="92" customFormat="1" ht="18.600000000000001" hidden="1">
      <c r="A112" s="131"/>
      <c r="B112" s="123"/>
      <c r="C112" s="132"/>
      <c r="D112" s="249"/>
      <c r="E112" s="48"/>
      <c r="F112" s="141"/>
      <c r="G112" s="141" t="str">
        <f>IFERROR(VLOOKUP($C$5,TabVisible2[],ROW()-9,FALSE),"")</f>
        <v/>
      </c>
      <c r="H112" s="144" t="str">
        <f>IFERROR(IF(VLOOKUP($C$5,TabNote2[],ROW()-9,FALSE)=0,"",VLOOKUP($C$5,TabNote2[],ROW()-9,FALSE)),"")</f>
        <v/>
      </c>
      <c r="I112" s="146"/>
      <c r="J112" s="141"/>
      <c r="K112" s="79"/>
    </row>
    <row r="113" spans="1:11" s="92" customFormat="1" ht="18.600000000000001" hidden="1">
      <c r="A113" s="131"/>
      <c r="B113" s="123"/>
      <c r="C113" s="132"/>
      <c r="D113" s="249"/>
      <c r="E113" s="48"/>
      <c r="F113" s="141"/>
      <c r="G113" s="141" t="str">
        <f>IFERROR(VLOOKUP($C$5,TabVisible2[],ROW()-9,FALSE),"")</f>
        <v/>
      </c>
      <c r="H113" s="144" t="str">
        <f>IFERROR(IF(VLOOKUP($C$5,TabNote2[],ROW()-9,FALSE)=0,"",VLOOKUP($C$5,TabNote2[],ROW()-9,FALSE)),"")</f>
        <v/>
      </c>
      <c r="I113" s="146"/>
      <c r="J113" s="141"/>
      <c r="K113" s="79"/>
    </row>
    <row r="114" spans="1:11" s="92" customFormat="1" ht="18.600000000000001" hidden="1">
      <c r="A114" s="131"/>
      <c r="B114" s="123"/>
      <c r="C114" s="132"/>
      <c r="D114" s="249"/>
      <c r="E114" s="48"/>
      <c r="F114" s="141"/>
      <c r="G114" s="141" t="str">
        <f>IFERROR(VLOOKUP($C$5,TabVisible2[],ROW()-9,FALSE),"")</f>
        <v/>
      </c>
      <c r="H114" s="144" t="str">
        <f>IFERROR(IF(VLOOKUP($C$5,TabNote2[],ROW()-9,FALSE)=0,"",VLOOKUP($C$5,TabNote2[],ROW()-9,FALSE)),"")</f>
        <v/>
      </c>
      <c r="I114" s="146"/>
      <c r="J114" s="141"/>
      <c r="K114" s="79"/>
    </row>
    <row r="115" spans="1:11" s="92" customFormat="1" ht="18.600000000000001" hidden="1">
      <c r="A115" s="131"/>
      <c r="B115" s="123"/>
      <c r="C115" s="132"/>
      <c r="D115" s="249"/>
      <c r="E115" s="48"/>
      <c r="F115" s="141"/>
      <c r="G115" s="141" t="str">
        <f>IFERROR(VLOOKUP($C$5,TabVisible2[],ROW()-9,FALSE),"")</f>
        <v/>
      </c>
      <c r="H115" s="144" t="str">
        <f>IFERROR(IF(VLOOKUP($C$5,TabNote2[],ROW()-9,FALSE)=0,"",VLOOKUP($C$5,TabNote2[],ROW()-9,FALSE)),"")</f>
        <v/>
      </c>
      <c r="I115" s="146"/>
      <c r="J115" s="141"/>
      <c r="K115" s="79"/>
    </row>
    <row r="116" spans="1:11" s="92" customFormat="1" ht="18.600000000000001" hidden="1">
      <c r="A116" s="131"/>
      <c r="B116" s="123"/>
      <c r="C116" s="132"/>
      <c r="D116" s="249"/>
      <c r="E116" s="48"/>
      <c r="F116" s="141"/>
      <c r="G116" s="141" t="str">
        <f>IFERROR(VLOOKUP($C$5,TabVisible2[],ROW()-9,FALSE),"")</f>
        <v/>
      </c>
      <c r="H116" s="144" t="str">
        <f>IFERROR(IF(VLOOKUP($C$5,TabNote2[],ROW()-9,FALSE)=0,"",VLOOKUP($C$5,TabNote2[],ROW()-9,FALSE)),"")</f>
        <v/>
      </c>
      <c r="I116" s="146"/>
      <c r="J116" s="141"/>
      <c r="K116" s="79"/>
    </row>
    <row r="117" spans="1:11" s="92" customFormat="1" ht="18.600000000000001" hidden="1">
      <c r="A117" s="131"/>
      <c r="B117" s="123"/>
      <c r="C117" s="132"/>
      <c r="D117" s="249"/>
      <c r="E117" s="48"/>
      <c r="F117" s="141"/>
      <c r="G117" s="141" t="str">
        <f>IFERROR(VLOOKUP($C$5,TabVisible2[],ROW()-9,FALSE),"")</f>
        <v/>
      </c>
      <c r="H117" s="144" t="str">
        <f>IFERROR(IF(VLOOKUP($C$5,TabNote2[],ROW()-9,FALSE)=0,"",VLOOKUP($C$5,TabNote2[],ROW()-9,FALSE)),"")</f>
        <v/>
      </c>
      <c r="I117" s="146"/>
      <c r="J117" s="141"/>
      <c r="K117" s="79"/>
    </row>
    <row r="118" spans="1:11" s="92" customFormat="1" ht="18.600000000000001" hidden="1">
      <c r="A118" s="131"/>
      <c r="B118" s="123"/>
      <c r="C118" s="132"/>
      <c r="D118" s="249"/>
      <c r="E118" s="48"/>
      <c r="F118" s="141"/>
      <c r="G118" s="141" t="str">
        <f>IFERROR(VLOOKUP($C$5,TabVisible2[],ROW()-9,FALSE),"")</f>
        <v/>
      </c>
      <c r="H118" s="144" t="str">
        <f>IFERROR(IF(VLOOKUP($C$5,TabNote2[],ROW()-9,FALSE)=0,"",VLOOKUP($C$5,TabNote2[],ROW()-9,FALSE)),"")</f>
        <v/>
      </c>
      <c r="I118" s="146"/>
      <c r="J118" s="141"/>
      <c r="K118" s="79"/>
    </row>
    <row r="119" spans="1:11" s="92" customFormat="1" ht="18.600000000000001" hidden="1">
      <c r="A119" s="131"/>
      <c r="B119" s="123"/>
      <c r="C119" s="132"/>
      <c r="D119" s="249"/>
      <c r="E119" s="48"/>
      <c r="F119" s="141"/>
      <c r="G119" s="141" t="str">
        <f>IFERROR(VLOOKUP($C$5,TabVisible2[],ROW()-9,FALSE),"")</f>
        <v/>
      </c>
      <c r="H119" s="144" t="str">
        <f>IFERROR(IF(VLOOKUP($C$5,TabNote2[],ROW()-9,FALSE)=0,"",VLOOKUP($C$5,TabNote2[],ROW()-9,FALSE)),"")</f>
        <v/>
      </c>
      <c r="I119" s="146"/>
      <c r="J119" s="141"/>
      <c r="K119" s="79"/>
    </row>
    <row r="120" spans="1:11" s="113" customFormat="1" ht="18.600000000000001" thickBot="1">
      <c r="A120" s="133"/>
      <c r="C120" s="253"/>
      <c r="D120" s="213"/>
      <c r="E120" s="52"/>
      <c r="F120" s="141"/>
      <c r="G120" s="141" t="str">
        <f>IFERROR(VLOOKUP($C$5,TabVisible2[],ROW()-9,FALSE),"")</f>
        <v/>
      </c>
      <c r="H120" s="144" t="str">
        <f>IFERROR(IF(VLOOKUP($C$5,TabNote2[],ROW()-9,FALSE)=0,"",VLOOKUP($C$5,TabNote2[],ROW()-9,FALSE)),"")</f>
        <v/>
      </c>
      <c r="I120" s="141" t="str">
        <f>G120</f>
        <v/>
      </c>
      <c r="J120" s="141"/>
      <c r="K120" s="79"/>
    </row>
    <row r="121" spans="1:11" ht="18.600000000000001" thickBot="1">
      <c r="A121" s="103" t="s">
        <v>175</v>
      </c>
      <c r="B121" s="104"/>
      <c r="C121" s="254"/>
      <c r="D121" s="204" t="s">
        <v>118</v>
      </c>
      <c r="G121" s="141" t="str">
        <f>IFERROR(VLOOKUP($C$5,TabVisible2[],ROW()-9,FALSE),"")</f>
        <v/>
      </c>
      <c r="H121" s="144" t="str">
        <f>IFERROR(IF(VLOOKUP($C$5,TabNote2[],ROW()-9,FALSE)=0,"",VLOOKUP($C$5,TabNote2[],ROW()-9,FALSE)),"")</f>
        <v/>
      </c>
      <c r="I121" s="141" t="str">
        <f t="shared" ref="I121:I122" si="3">G121</f>
        <v/>
      </c>
      <c r="K121" s="138"/>
    </row>
    <row r="122" spans="1:11" ht="18.600000000000001" thickBot="1">
      <c r="A122" s="338" t="s">
        <v>176</v>
      </c>
      <c r="B122" s="339"/>
      <c r="C122" s="283"/>
      <c r="D122" s="251" t="s">
        <v>177</v>
      </c>
      <c r="G122" s="141" t="str">
        <f>IFERROR(VLOOKUP($C$5,TabVisible2[],ROW()-9,FALSE),"")</f>
        <v/>
      </c>
      <c r="H122" s="144" t="str">
        <f>IFERROR(IF(VLOOKUP($C$5,TabNote2[],ROW()-9,FALSE)=0,"",VLOOKUP($C$5,TabNote2[],ROW()-9,FALSE)),"")</f>
        <v/>
      </c>
      <c r="I122" s="141" t="str">
        <f t="shared" si="3"/>
        <v/>
      </c>
      <c r="K122" s="138"/>
    </row>
    <row r="123" spans="1:11" hidden="1">
      <c r="A123" s="239"/>
      <c r="B123" s="239"/>
      <c r="C123" s="240"/>
      <c r="D123" s="241"/>
      <c r="H123" s="144"/>
      <c r="I123" s="141"/>
      <c r="K123" s="138"/>
    </row>
    <row r="124" spans="1:11" hidden="1">
      <c r="A124" s="239"/>
      <c r="B124" s="239"/>
      <c r="C124" s="240"/>
      <c r="D124" s="241"/>
      <c r="H124" s="144"/>
      <c r="I124" s="141"/>
      <c r="K124" s="138"/>
    </row>
    <row r="125" spans="1:11" hidden="1">
      <c r="A125" s="239"/>
      <c r="B125" s="239"/>
      <c r="C125" s="240"/>
      <c r="D125" s="241"/>
      <c r="H125" s="144"/>
      <c r="I125" s="141"/>
      <c r="K125" s="138"/>
    </row>
    <row r="126" spans="1:11" hidden="1">
      <c r="A126" s="239"/>
      <c r="B126" s="239"/>
      <c r="C126" s="240"/>
      <c r="D126" s="241"/>
      <c r="H126" s="144"/>
      <c r="I126" s="141"/>
      <c r="K126" s="138"/>
    </row>
    <row r="127" spans="1:11" hidden="1">
      <c r="A127" s="239"/>
      <c r="B127" s="239"/>
      <c r="C127" s="240"/>
      <c r="D127" s="241"/>
      <c r="H127" s="144"/>
      <c r="I127" s="141"/>
      <c r="K127" s="138"/>
    </row>
    <row r="128" spans="1:11" hidden="1">
      <c r="A128" s="239"/>
      <c r="B128" s="239"/>
      <c r="C128" s="240"/>
      <c r="D128" s="241"/>
      <c r="H128" s="144"/>
      <c r="I128" s="141"/>
      <c r="K128" s="138"/>
    </row>
    <row r="129" spans="1:11" hidden="1">
      <c r="A129" s="239"/>
      <c r="B129" s="239"/>
      <c r="C129" s="240"/>
      <c r="D129" s="241"/>
      <c r="H129" s="144"/>
      <c r="I129" s="141"/>
      <c r="K129" s="138"/>
    </row>
    <row r="130" spans="1:11" ht="18.600000000000001" thickBot="1">
      <c r="A130" s="133" t="s">
        <v>141</v>
      </c>
    </row>
    <row r="131" spans="1:11">
      <c r="A131" s="134" t="s">
        <v>178</v>
      </c>
      <c r="B131" s="135"/>
      <c r="C131" s="135"/>
      <c r="D131" s="242"/>
    </row>
    <row r="132" spans="1:11">
      <c r="A132" s="136" t="s">
        <v>162</v>
      </c>
      <c r="B132" s="188"/>
      <c r="C132" s="188"/>
      <c r="D132" s="182"/>
    </row>
    <row r="133" spans="1:11" ht="18.600000000000001" thickBot="1">
      <c r="A133" s="190"/>
      <c r="B133" s="191"/>
      <c r="C133" s="191"/>
      <c r="D133" s="183"/>
    </row>
    <row r="134" spans="1:11">
      <c r="A134" s="188"/>
      <c r="B134" s="188"/>
      <c r="C134" s="188"/>
      <c r="D134" s="188"/>
    </row>
  </sheetData>
  <sheetProtection algorithmName="SHA-512" hashValue="RKjySTgGiy+r03dfcskK4cKsyA4r+/s9ZUSpwgz/P+HimPrIC2weQZPWZxMBoxTJDIc4340vjasjISSF3TvFxA==" saltValue="aIf8PplOqRDKro3JbpJv2Q==" spinCount="100000" sheet="1"/>
  <protectedRanges>
    <protectedRange password="C5D8" sqref="A53 A13:A17 A52:B52 A11:B12 A122:B129 A5:B9 A54:B59 B1:B2 A1" name="範囲1"/>
    <protectedRange password="C5D8" sqref="A18:A29" name="範囲2_4"/>
    <protectedRange password="C5D8" sqref="B80 A42:B49 B62 A61:B61" name="範囲2_7"/>
    <protectedRange password="C5D8" sqref="A51:B51 B100 A121:B121" name="範囲2_1_6"/>
    <protectedRange password="C5D8" sqref="A4:B4" name="範囲1_1"/>
    <protectedRange password="C5D8" sqref="B18:B29" name="範囲2_4_1"/>
    <protectedRange password="C5D8" sqref="B69:B79" name="範囲2_4_2"/>
    <protectedRange password="C5D8" sqref="A63:B63" name="範囲2_7_1"/>
    <protectedRange password="C5D8" sqref="B64" name="範囲1_9_1"/>
    <protectedRange password="C5D8" sqref="A64 B65:B66 A66" name="範囲1_2_7_1"/>
    <protectedRange password="C5D8" sqref="A67:B67" name="範囲1_4_5_1"/>
    <protectedRange password="C5D8" sqref="A69:A70" name="範囲2_4_1_5_1"/>
    <protectedRange password="C5D8" sqref="A71:A79 A68:B68" name="範囲2_4_2_5_1"/>
    <protectedRange password="C5D8" sqref="B87:B99" name="範囲2_4_3"/>
    <protectedRange password="C5D8" sqref="A81:B81" name="範囲2_7_2"/>
    <protectedRange password="C5D8" sqref="B82" name="範囲1_9_2"/>
    <protectedRange password="C5D8" sqref="B83:B84 A82 A84" name="範囲1_2_7_2"/>
    <protectedRange password="C5D8" sqref="A85:B85" name="範囲1_4_5_2"/>
    <protectedRange password="C5D8" sqref="A87:A88" name="範囲2_4_1_5_2"/>
    <protectedRange password="C5D8" sqref="A86:B86 A89:A99" name="範囲2_4_2_5_2"/>
    <protectedRange password="C5D8" sqref="B107:B119 B38:B41" name="範囲2_4_4"/>
    <protectedRange password="C5D8" sqref="A101:B101 A32:B32" name="範囲2_7_3"/>
    <protectedRange password="C5D8" sqref="B102 B33" name="範囲1_9_3"/>
    <protectedRange password="C5D8" sqref="B103:B104 A102 A104 B34:B35 A33 A35" name="範囲1_2_7_3"/>
    <protectedRange password="C5D8" sqref="A105:B105 A36:B36" name="範囲1_4_5_3"/>
    <protectedRange password="C5D8" sqref="A107:A108 A38:A39" name="範囲2_4_1_5_3"/>
    <protectedRange password="C5D8" sqref="A106:B106 A109:A119 A37:B37 A40:A41" name="範囲2_4_2_5_3"/>
    <protectedRange password="C5D8" sqref="A62" name="範囲2_7_4"/>
    <protectedRange password="C5D8" sqref="A80" name="範囲2_7_5"/>
    <protectedRange password="C5D8" sqref="A100" name="範囲2_1_6_1"/>
  </protectedRanges>
  <mergeCells count="20">
    <mergeCell ref="A101:B101"/>
    <mergeCell ref="A102:A106"/>
    <mergeCell ref="A107:A110"/>
    <mergeCell ref="A122:B122"/>
    <mergeCell ref="A87:A90"/>
    <mergeCell ref="A32:B32"/>
    <mergeCell ref="A33:A37"/>
    <mergeCell ref="A38:A41"/>
    <mergeCell ref="A52:B52"/>
    <mergeCell ref="A53:A54"/>
    <mergeCell ref="A63:B63"/>
    <mergeCell ref="A64:A68"/>
    <mergeCell ref="A69:A72"/>
    <mergeCell ref="A81:B81"/>
    <mergeCell ref="A82:A86"/>
    <mergeCell ref="A2:D2"/>
    <mergeCell ref="A31:B31"/>
    <mergeCell ref="A5:B5"/>
    <mergeCell ref="A14:A18"/>
    <mergeCell ref="A19:A22"/>
  </mergeCells>
  <phoneticPr fontId="1"/>
  <conditionalFormatting sqref="C5:D9 C31:D31">
    <cfRule type="expression" dxfId="696" priority="2">
      <formula>$F5</formula>
    </cfRule>
  </conditionalFormatting>
  <conditionalFormatting sqref="C52:D52 C13:D29 C32:D49 C63:D79 C81:D99 C101:D119">
    <cfRule type="expression" dxfId="695" priority="4">
      <formula>($I13=FALSE)</formula>
    </cfRule>
  </conditionalFormatting>
  <conditionalFormatting sqref="C52:D52">
    <cfRule type="expression" dxfId="694" priority="3">
      <formula>$F52</formula>
    </cfRule>
  </conditionalFormatting>
  <conditionalFormatting sqref="C53:D59">
    <cfRule type="expression" dxfId="693" priority="1">
      <formula>($I53=FALSE)</formula>
    </cfRule>
  </conditionalFormatting>
  <conditionalFormatting sqref="D122:D129">
    <cfRule type="expression" dxfId="692" priority="5">
      <formula>$J$32&gt;200</formula>
    </cfRule>
  </conditionalFormatting>
  <dataValidations count="2">
    <dataValidation type="custom" allowBlank="1" showInputMessage="1" showErrorMessage="1" errorTitle="警告" error="メールアドレスは１つしか入力できません。" sqref="D17 D67 D85 D36 D105" xr:uid="{F506F989-FE3A-48EB-8D66-E085823511D5}">
      <formula1>LEN(D17)-LEN(SUBSTITUTE(D17, "@",""))/LEN("@")&lt;2</formula1>
    </dataValidation>
    <dataValidation imeMode="off" allowBlank="1" showInputMessage="1" showErrorMessage="1" sqref="C105:C107 C85:C87 C67:C69 C36:C38 C17:C19 C42 C122" xr:uid="{C801A316-E707-CA4C-8DA4-BB1E71BEB271}"/>
  </dataValidations>
  <hyperlinks>
    <hyperlink ref="C53" r:id="rId1" xr:uid="{13DEDA55-890D-41B4-A54A-D141BA0BD3F0}"/>
    <hyperlink ref="C54" r:id="rId2" display="https://www.motex.co.jp/privacy/" xr:uid="{54B9B535-E30E-4F88-A2F3-99CA096D23BE}"/>
  </hyperlinks>
  <printOptions horizontalCentered="1" verticalCentered="1"/>
  <pageMargins left="0.39370078740157483" right="0.39370078740157483" top="0.55118110236220474" bottom="0.55118110236220474" header="0.31496062992125984" footer="0.31496062992125984"/>
  <pageSetup paperSize="9" scale="45" orientation="portrait" r:id="rId3"/>
  <extLst>
    <ext xmlns:x14="http://schemas.microsoft.com/office/spreadsheetml/2009/9/main" uri="{CCE6A557-97BC-4b89-ADB6-D9C93CAAB3DF}">
      <x14:dataValidations xmlns:xm="http://schemas.microsoft.com/office/excel/2006/main" count="3">
        <x14:dataValidation type="list" allowBlank="1" showInputMessage="1" showErrorMessage="1" xr:uid="{EA16C29E-E8DA-4654-82B0-CD20C1FA588C}">
          <x14:formula1>
            <xm:f>'L2Blocker SARMS USBメモリ 申請書制御'!$A$2:$A$4</xm:f>
          </x14:formula1>
          <xm:sqref>C5:C9</xm:sqref>
        </x14:dataValidation>
        <x14:dataValidation type="list" allowBlank="1" showInputMessage="1" showErrorMessage="1" xr:uid="{E61F24E4-7507-4AF6-B112-AB99363157DE}">
          <x14:formula1>
            <xm:f>'L2Blocker SARMS USBメモリ 申請書制御'!$I$3:$I$4</xm:f>
          </x14:formula1>
          <xm:sqref>C31</xm:sqref>
        </x14:dataValidation>
        <x14:dataValidation type="list" allowBlank="1" showInputMessage="1" showErrorMessage="1" xr:uid="{CC051C0C-DE36-40C8-9FA0-3B99B77A5ABD}">
          <x14:formula1>
            <xm:f>'L2Blocker SARMS USBメモリ 申請書制御'!$G$2</xm:f>
          </x14:formula1>
          <xm:sqref>C52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27DD4-4874-4841-9609-14325FAF3382}">
  <sheetPr codeName="Sheet9">
    <tabColor theme="8"/>
  </sheetPr>
  <dimension ref="A1:O79"/>
  <sheetViews>
    <sheetView workbookViewId="0">
      <selection activeCell="H13" sqref="H13"/>
    </sheetView>
  </sheetViews>
  <sheetFormatPr defaultColWidth="26" defaultRowHeight="18"/>
  <cols>
    <col min="1" max="1" width="18" style="112" bestFit="1" customWidth="1"/>
    <col min="2" max="2" width="29.125" style="113" customWidth="1"/>
    <col min="3" max="3" width="68.125" style="85" customWidth="1"/>
    <col min="4" max="4" width="68.75" style="68" customWidth="1"/>
    <col min="5" max="5" width="10.125" style="141" customWidth="1"/>
    <col min="6" max="9" width="8" style="141" customWidth="1"/>
    <col min="10" max="10" width="7.875" style="146" bestFit="1" customWidth="1"/>
    <col min="11" max="11" width="26" style="141"/>
    <col min="12" max="16384" width="26" style="106"/>
  </cols>
  <sheetData>
    <row r="1" spans="1:15" s="68" customFormat="1" thickBot="1">
      <c r="A1" s="65"/>
      <c r="B1" s="66"/>
      <c r="C1" s="67"/>
      <c r="D1" s="262" t="str">
        <f>'L2Blocker SARMS USBメモリ 申請書'!D1</f>
        <v>20251104版</v>
      </c>
      <c r="E1" s="305"/>
      <c r="F1" s="141"/>
      <c r="G1" s="141"/>
      <c r="H1" s="141"/>
      <c r="I1" s="141"/>
      <c r="J1" s="141"/>
      <c r="K1" s="141"/>
    </row>
    <row r="2" spans="1:15" s="72" customFormat="1" ht="29.45" thickBot="1">
      <c r="A2" s="328" t="s">
        <v>164</v>
      </c>
      <c r="B2" s="329"/>
      <c r="C2" s="329"/>
      <c r="D2" s="330"/>
      <c r="E2" s="306"/>
      <c r="F2" s="142"/>
      <c r="G2" s="142"/>
      <c r="H2" s="142"/>
      <c r="I2" s="142"/>
      <c r="J2" s="142"/>
      <c r="K2" s="142"/>
    </row>
    <row r="3" spans="1:15" s="73" customFormat="1" thickBot="1">
      <c r="A3" s="342" t="s">
        <v>145</v>
      </c>
      <c r="B3" s="342"/>
      <c r="C3" s="342"/>
      <c r="D3" s="342"/>
      <c r="E3" s="307"/>
      <c r="F3" s="143"/>
      <c r="G3" s="143"/>
      <c r="H3" s="143"/>
      <c r="I3" s="143"/>
      <c r="J3" s="143"/>
      <c r="K3" s="143"/>
    </row>
    <row r="4" spans="1:15" s="68" customFormat="1" ht="17.45">
      <c r="A4" s="74" t="s">
        <v>83</v>
      </c>
      <c r="B4" s="75"/>
      <c r="C4" s="76"/>
      <c r="D4" s="168" t="s">
        <v>84</v>
      </c>
      <c r="E4" s="305"/>
      <c r="F4" s="138" t="s">
        <v>85</v>
      </c>
      <c r="G4" s="138" t="s">
        <v>86</v>
      </c>
      <c r="H4" s="138" t="s">
        <v>87</v>
      </c>
      <c r="I4" s="138" t="s">
        <v>179</v>
      </c>
      <c r="J4" s="138" t="s">
        <v>88</v>
      </c>
      <c r="K4" s="141"/>
    </row>
    <row r="5" spans="1:15" s="68" customFormat="1" ht="17.45">
      <c r="A5" s="313" t="s">
        <v>0</v>
      </c>
      <c r="B5" s="312"/>
      <c r="C5" s="193" t="s">
        <v>180</v>
      </c>
      <c r="D5" s="174" t="s">
        <v>91</v>
      </c>
      <c r="E5" s="305"/>
      <c r="F5" s="141" t="b">
        <f>IF(C5="",TRUE,FALSE)</f>
        <v>0</v>
      </c>
      <c r="G5" s="141"/>
      <c r="H5" s="141"/>
      <c r="I5" s="141"/>
      <c r="J5" s="141">
        <f>G5</f>
        <v>0</v>
      </c>
      <c r="K5" s="141"/>
    </row>
    <row r="6" spans="1:15" s="68" customFormat="1" ht="19.149999999999999" thickBot="1">
      <c r="A6" s="83"/>
      <c r="B6" s="84"/>
      <c r="C6" s="85"/>
      <c r="D6" s="181"/>
      <c r="E6" s="305"/>
      <c r="F6" s="141"/>
      <c r="G6" s="141" t="str">
        <f>VLOOKUP($C$5,ex.TabVisible3[],ROW()-5,FALSE)</f>
        <v>SARMS</v>
      </c>
      <c r="H6" s="144" t="str">
        <f>IFERROR(IF(VLOOKUP($C$5,ex.TabNote3[],ROW()-5,FALSE)=0,"",VLOOKUP($C$5,ex.TabNote3[],ROW()-5,FALSE)),"")</f>
        <v>SARMS</v>
      </c>
      <c r="I6" s="144"/>
      <c r="J6" s="141" t="str">
        <f t="shared" ref="J6:J39" si="0">G6</f>
        <v>SARMS</v>
      </c>
      <c r="K6" s="141"/>
    </row>
    <row r="7" spans="1:15" s="89" customFormat="1" ht="18.75" customHeight="1">
      <c r="A7" s="263" t="s">
        <v>165</v>
      </c>
      <c r="B7" s="87"/>
      <c r="C7" s="88"/>
      <c r="D7" s="88"/>
      <c r="E7" s="308"/>
      <c r="F7" s="145"/>
      <c r="G7" s="141">
        <f>VLOOKUP($C$5,ex.TabVisible3[],ROW()-5,FALSE)</f>
        <v>0</v>
      </c>
      <c r="H7" s="144" t="str">
        <f>IFERROR(IF(VLOOKUP($C$5,ex.TabNote3[],ROW()-5,FALSE)=0,"",VLOOKUP($C$5,ex.TabNote3[],ROW()-5,FALSE)),"")</f>
        <v/>
      </c>
      <c r="I7" s="144" t="s">
        <v>181</v>
      </c>
      <c r="J7" s="141">
        <f t="shared" si="0"/>
        <v>0</v>
      </c>
      <c r="K7" s="145"/>
      <c r="L7" s="79"/>
    </row>
    <row r="8" spans="1:15" s="89" customFormat="1" ht="18.75" customHeight="1">
      <c r="A8" s="264" t="s">
        <v>182</v>
      </c>
      <c r="B8" s="225"/>
      <c r="C8" s="226"/>
      <c r="D8" s="227"/>
      <c r="E8" s="308"/>
      <c r="F8" s="145"/>
      <c r="G8" s="141">
        <f>VLOOKUP($C$5,ex.TabVisible3[],ROW()-5,FALSE)</f>
        <v>0</v>
      </c>
      <c r="H8" s="144" t="str">
        <f>IFERROR(IF(VLOOKUP($C$5,ex.TabNote3[],ROW()-5,FALSE)=0,"",VLOOKUP($C$5,ex.TabNote3[],ROW()-5,FALSE)),"")</f>
        <v/>
      </c>
      <c r="I8" s="144"/>
      <c r="J8" s="141"/>
      <c r="K8" s="145"/>
      <c r="L8" s="79"/>
    </row>
    <row r="9" spans="1:15" s="52" customFormat="1">
      <c r="A9" s="95" t="s">
        <v>97</v>
      </c>
      <c r="B9" s="90" t="s">
        <v>98</v>
      </c>
      <c r="C9" s="91" t="str">
        <f>I9</f>
        <v>エムオーテックス株式会社</v>
      </c>
      <c r="D9" s="59" t="s">
        <v>183</v>
      </c>
      <c r="E9" s="141"/>
      <c r="F9" s="141"/>
      <c r="G9" s="141">
        <f>VLOOKUP($C$5,ex.TabVisible3[],ROW()-5,FALSE)</f>
        <v>0</v>
      </c>
      <c r="H9" s="144" t="str">
        <f>IFERROR(IF(VLOOKUP($C$5,ex.TabNote3[],ROW()-5,FALSE)=0,"",VLOOKUP($C$5,ex.TabNote3[],ROW()-5,FALSE)),"")</f>
        <v/>
      </c>
      <c r="I9" s="144" t="str">
        <f>IF(VLOOKUP($C$5,ex.TabNote4[],ROW()-5,FALSE)=0,"",VLOOKUP($C$5,ex.TabNote4[],ROW()-5,FALSE))</f>
        <v>エムオーテックス株式会社</v>
      </c>
      <c r="J9" s="141">
        <f t="shared" si="0"/>
        <v>0</v>
      </c>
      <c r="K9" s="146"/>
      <c r="L9" s="79"/>
    </row>
    <row r="10" spans="1:15" s="52" customFormat="1" ht="18.600000000000001">
      <c r="A10" s="353" t="s">
        <v>100</v>
      </c>
      <c r="B10" s="90" t="s">
        <v>101</v>
      </c>
      <c r="C10" s="91" t="str">
        <f t="shared" ref="C10:C18" si="1">I10</f>
        <v>●●部〇〇課</v>
      </c>
      <c r="D10" s="59" t="s">
        <v>184</v>
      </c>
      <c r="E10" s="305"/>
      <c r="F10" s="141"/>
      <c r="G10" s="141">
        <f>VLOOKUP($C$5,ex.TabVisible3[],ROW()-5,FALSE)</f>
        <v>0</v>
      </c>
      <c r="H10" s="144" t="str">
        <f>IFERROR(IF(VLOOKUP($C$5,ex.TabNote3[],ROW()-5,FALSE)=0,"",VLOOKUP($C$5,ex.TabNote3[],ROW()-5,FALSE)),"")</f>
        <v/>
      </c>
      <c r="I10" s="144" t="str">
        <f>IF(VLOOKUP($C$5,ex.TabNote4[],ROW()-5,FALSE)=0,"",VLOOKUP($C$5,ex.TabNote4[],ROW()-5,FALSE))</f>
        <v>●●部〇〇課</v>
      </c>
      <c r="J10" s="141">
        <f t="shared" si="0"/>
        <v>0</v>
      </c>
      <c r="K10" s="146"/>
      <c r="L10" s="79"/>
      <c r="O10" s="228"/>
    </row>
    <row r="11" spans="1:15" s="52" customFormat="1" ht="18.600000000000001">
      <c r="A11" s="354"/>
      <c r="B11" s="90" t="s">
        <v>103</v>
      </c>
      <c r="C11" s="91" t="str">
        <f t="shared" si="1"/>
        <v>山田</v>
      </c>
      <c r="D11" s="59"/>
      <c r="E11" s="305"/>
      <c r="F11" s="141"/>
      <c r="G11" s="141">
        <f>VLOOKUP($C$5,ex.TabVisible3[],ROW()-5,FALSE)</f>
        <v>0</v>
      </c>
      <c r="H11" s="144" t="str">
        <f>IFERROR(IF(VLOOKUP($C$5,ex.TabNote3[],ROW()-5,FALSE)=0,"",VLOOKUP($C$5,ex.TabNote3[],ROW()-5,FALSE)),"")</f>
        <v/>
      </c>
      <c r="I11" s="144" t="str">
        <f>IF(VLOOKUP($C$5,ex.TabNote4[],ROW()-5,FALSE)=0,"",VLOOKUP($C$5,ex.TabNote4[],ROW()-5,FALSE))</f>
        <v>山田</v>
      </c>
      <c r="J11" s="141">
        <f t="shared" si="0"/>
        <v>0</v>
      </c>
      <c r="K11" s="146"/>
      <c r="L11" s="79"/>
    </row>
    <row r="12" spans="1:15" s="52" customFormat="1" ht="18.600000000000001">
      <c r="A12" s="354"/>
      <c r="B12" s="90" t="s">
        <v>104</v>
      </c>
      <c r="C12" s="91" t="str">
        <f t="shared" si="1"/>
        <v>太郎</v>
      </c>
      <c r="D12" s="59"/>
      <c r="E12" s="305"/>
      <c r="F12" s="141"/>
      <c r="G12" s="141">
        <f>VLOOKUP($C$5,ex.TabVisible3[],ROW()-5,FALSE)</f>
        <v>0</v>
      </c>
      <c r="H12" s="144" t="str">
        <f>IFERROR(IF(VLOOKUP($C$5,ex.TabNote3[],ROW()-5,FALSE)=0,"",VLOOKUP($C$5,ex.TabNote3[],ROW()-5,FALSE)),"")</f>
        <v/>
      </c>
      <c r="I12" s="144" t="str">
        <f>IF(VLOOKUP($C$5,ex.TabNote4[],ROW()-5,FALSE)=0,"",VLOOKUP($C$5,ex.TabNote4[],ROW()-5,FALSE))</f>
        <v>太郎</v>
      </c>
      <c r="J12" s="141">
        <f t="shared" si="0"/>
        <v>0</v>
      </c>
      <c r="K12" s="146"/>
      <c r="L12" s="79"/>
      <c r="M12" s="229"/>
    </row>
    <row r="13" spans="1:15" s="52" customFormat="1" ht="109.5" customHeight="1">
      <c r="A13" s="354"/>
      <c r="B13" s="93" t="s">
        <v>105</v>
      </c>
      <c r="C13" s="91" t="str">
        <f t="shared" si="1"/>
        <v>*****@motex.co.jp</v>
      </c>
      <c r="D13" s="304" t="str">
        <f>H13</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なお、過去に配信停止の手続きをされていた場合も、本申込により配信が再開されます。</v>
      </c>
      <c r="E13" s="305"/>
      <c r="F13" s="141"/>
      <c r="G13" s="141">
        <f>VLOOKUP($C$5,ex.TabVisible3[],ROW()-5,FALSE)</f>
        <v>0</v>
      </c>
      <c r="H13" s="144" t="str">
        <f>IFERROR(IF(VLOOKUP($C$5,ex.TabNote3[],ROW()-5,FALSE)=0,"",VLOOKUP($C$5,ex.TabNote3[],ROW()-5,FALSE)),"")</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なお、過去に配信停止の手続きをされていた場合も、本申込により配信が再開されます。</v>
      </c>
      <c r="I13" s="144" t="str">
        <f>IF(VLOOKUP($C$5,ex.TabNote4[],ROW()-5,FALSE)=0,"",VLOOKUP($C$5,ex.TabNote4[],ROW()-5,FALSE))</f>
        <v>*****@motex.co.jp</v>
      </c>
      <c r="J13" s="141">
        <f t="shared" si="0"/>
        <v>0</v>
      </c>
      <c r="K13" s="141"/>
      <c r="L13" s="79"/>
    </row>
    <row r="14" spans="1:15" s="52" customFormat="1" ht="18.600000000000001">
      <c r="A14" s="355"/>
      <c r="B14" s="94" t="s">
        <v>106</v>
      </c>
      <c r="C14" s="91" t="str">
        <f t="shared" si="1"/>
        <v>06-6308-8989</v>
      </c>
      <c r="D14" s="59"/>
      <c r="E14" s="305"/>
      <c r="F14" s="141"/>
      <c r="G14" s="141">
        <f>VLOOKUP($C$5,ex.TabVisible3[],ROW()-5,FALSE)</f>
        <v>0</v>
      </c>
      <c r="H14" s="144" t="str">
        <f>IFERROR(IF(VLOOKUP($C$5,ex.TabNote3[],ROW()-5,FALSE)=0,"",VLOOKUP($C$5,ex.TabNote3[],ROW()-5,FALSE)),"")</f>
        <v/>
      </c>
      <c r="I14" s="144" t="str">
        <f>IF(VLOOKUP($C$5,ex.TabNote4[],ROW()-5,FALSE)=0,"",VLOOKUP($C$5,ex.TabNote4[],ROW()-5,FALSE))</f>
        <v>06-6308-8989</v>
      </c>
      <c r="J14" s="141">
        <f t="shared" si="0"/>
        <v>0</v>
      </c>
      <c r="K14" s="141"/>
      <c r="L14" s="79"/>
    </row>
    <row r="15" spans="1:15" s="52" customFormat="1" ht="18.600000000000001">
      <c r="A15" s="356" t="s">
        <v>107</v>
      </c>
      <c r="B15" s="90" t="s">
        <v>108</v>
      </c>
      <c r="C15" s="91" t="str">
        <f t="shared" si="1"/>
        <v>532-0011</v>
      </c>
      <c r="D15" s="59"/>
      <c r="E15" s="305"/>
      <c r="F15" s="141"/>
      <c r="G15" s="141">
        <f>VLOOKUP($C$5,ex.TabVisible3[],ROW()-5,FALSE)</f>
        <v>0</v>
      </c>
      <c r="H15" s="144" t="str">
        <f>IFERROR(IF(VLOOKUP($C$5,ex.TabNote3[],ROW()-5,FALSE)=0,"",VLOOKUP($C$5,ex.TabNote3[],ROW()-5,FALSE)),"")</f>
        <v/>
      </c>
      <c r="I15" s="144" t="str">
        <f>IF(VLOOKUP($C$5,ex.TabNote4[],ROW()-5,FALSE)=0,"",VLOOKUP($C$5,ex.TabNote4[],ROW()-5,FALSE))</f>
        <v>532-0011</v>
      </c>
      <c r="J15" s="141">
        <f t="shared" si="0"/>
        <v>0</v>
      </c>
      <c r="K15" s="141"/>
      <c r="L15" s="79"/>
    </row>
    <row r="16" spans="1:15" s="52" customFormat="1" ht="18.600000000000001">
      <c r="A16" s="356"/>
      <c r="B16" s="90" t="s">
        <v>109</v>
      </c>
      <c r="C16" s="91" t="str">
        <f t="shared" si="1"/>
        <v>大阪府</v>
      </c>
      <c r="D16" s="59"/>
      <c r="E16" s="305"/>
      <c r="F16" s="141"/>
      <c r="G16" s="141">
        <f>VLOOKUP($C$5,ex.TabVisible3[],ROW()-5,FALSE)</f>
        <v>0</v>
      </c>
      <c r="H16" s="144" t="str">
        <f>IFERROR(IF(VLOOKUP($C$5,ex.TabNote3[],ROW()-5,FALSE)=0,"",VLOOKUP($C$5,ex.TabNote3[],ROW()-5,FALSE)),"")</f>
        <v/>
      </c>
      <c r="I16" s="144" t="str">
        <f>IF(VLOOKUP($C$5,ex.TabNote4[],ROW()-5,FALSE)=0,"",VLOOKUP($C$5,ex.TabNote4[],ROW()-5,FALSE))</f>
        <v>大阪府</v>
      </c>
      <c r="J16" s="141">
        <f t="shared" si="0"/>
        <v>0</v>
      </c>
      <c r="K16" s="141"/>
      <c r="L16" s="79"/>
    </row>
    <row r="17" spans="1:12" s="52" customFormat="1" ht="18.600000000000001">
      <c r="A17" s="356"/>
      <c r="B17" s="90" t="s">
        <v>110</v>
      </c>
      <c r="C17" s="91" t="str">
        <f t="shared" si="1"/>
        <v>大阪市淀川区</v>
      </c>
      <c r="D17" s="59"/>
      <c r="E17" s="305"/>
      <c r="F17" s="141"/>
      <c r="G17" s="141">
        <f>VLOOKUP($C$5,ex.TabVisible3[],ROW()-5,FALSE)</f>
        <v>0</v>
      </c>
      <c r="H17" s="144" t="str">
        <f>IFERROR(IF(VLOOKUP($C$5,ex.TabNote3[],ROW()-5,FALSE)=0,"",VLOOKUP($C$5,ex.TabNote3[],ROW()-5,FALSE)),"")</f>
        <v/>
      </c>
      <c r="I17" s="144" t="str">
        <f>IF(VLOOKUP($C$5,ex.TabNote4[],ROW()-5,FALSE)=0,"",VLOOKUP($C$5,ex.TabNote4[],ROW()-5,FALSE))</f>
        <v>大阪市淀川区</v>
      </c>
      <c r="J17" s="141">
        <f t="shared" si="0"/>
        <v>0</v>
      </c>
      <c r="K17" s="141"/>
      <c r="L17" s="79"/>
    </row>
    <row r="18" spans="1:12" s="52" customFormat="1" ht="18.600000000000001">
      <c r="A18" s="356"/>
      <c r="B18" s="90" t="s">
        <v>111</v>
      </c>
      <c r="C18" s="91" t="str">
        <f t="shared" si="1"/>
        <v>西中島5-12-12 エムオーテックス新大阪ビル</v>
      </c>
      <c r="D18" s="59"/>
      <c r="E18" s="305"/>
      <c r="F18" s="141"/>
      <c r="G18" s="141">
        <f>VLOOKUP($C$5,ex.TabVisible3[],ROW()-5,FALSE)</f>
        <v>0</v>
      </c>
      <c r="H18" s="144" t="str">
        <f>IFERROR(IF(VLOOKUP($C$5,ex.TabNote3[],ROW()-5,FALSE)=0,"",VLOOKUP($C$5,ex.TabNote3[],ROW()-5,FALSE)),"")</f>
        <v/>
      </c>
      <c r="I18" s="144" t="str">
        <f>IF(VLOOKUP($C$5,ex.TabNote4[],ROW()-5,FALSE)=0,"",VLOOKUP($C$5,ex.TabNote4[],ROW()-5,FALSE))</f>
        <v>西中島5-12-12 エムオーテックス新大阪ビル</v>
      </c>
      <c r="J18" s="141">
        <f t="shared" si="0"/>
        <v>0</v>
      </c>
      <c r="K18" s="141"/>
      <c r="L18" s="79"/>
    </row>
    <row r="19" spans="1:12" s="68" customFormat="1" ht="17.25" customHeight="1">
      <c r="A19" s="267" t="s">
        <v>185</v>
      </c>
      <c r="B19" s="268"/>
      <c r="C19" s="269"/>
      <c r="D19" s="270"/>
      <c r="E19" s="141"/>
      <c r="F19" s="141"/>
      <c r="G19" s="141">
        <f>VLOOKUP($C$5,ex.TabVisible3[],ROW()-5,FALSE)</f>
        <v>0</v>
      </c>
      <c r="H19" s="144" t="str">
        <f>IFERROR(IF(VLOOKUP($C$5,ex.TabNote3[],ROW()-5,FALSE)=0,"",VLOOKUP($C$5,ex.TabNote3[],ROW()-5,FALSE)),"")</f>
        <v/>
      </c>
      <c r="I19" s="144" t="str">
        <f>IF(VLOOKUP($C$5,ex.TabNote4[],ROW()-5,FALSE)=0,"",VLOOKUP($C$5,ex.TabNote4[],ROW()-5,FALSE))</f>
        <v/>
      </c>
      <c r="J19" s="141"/>
      <c r="K19" s="141"/>
      <c r="L19" s="79"/>
    </row>
    <row r="20" spans="1:12" s="68" customFormat="1" ht="17.25" customHeight="1">
      <c r="A20" s="340" t="s">
        <v>168</v>
      </c>
      <c r="B20" s="341"/>
      <c r="C20" s="271"/>
      <c r="D20" s="174" t="s">
        <v>169</v>
      </c>
      <c r="E20" s="305"/>
      <c r="F20" s="141" t="b">
        <f>IF(C20="",TRUE,FALSE)</f>
        <v>1</v>
      </c>
      <c r="G20" s="141" t="b">
        <f>VLOOKUP($C$5,ex.TabVisible3[],ROW()-5,FALSE)</f>
        <v>0</v>
      </c>
      <c r="H20" s="144" t="str">
        <f>IFERROR(IF(VLOOKUP($C$5,ex.TabNote3[],ROW()-5,FALSE)=0,"",VLOOKUP($C$5,ex.TabNote3[],ROW()-5,FALSE)),"")</f>
        <v/>
      </c>
      <c r="I20" s="144" t="str">
        <f>IF(VLOOKUP($C$5,ex.TabNote4[],ROW()-5,FALSE)=0,"",VLOOKUP($C$5,ex.TabNote4[],ROW()-5,FALSE))</f>
        <v/>
      </c>
      <c r="J20" s="141" t="b">
        <f>G20</f>
        <v>0</v>
      </c>
      <c r="K20" s="141"/>
      <c r="L20" s="79"/>
    </row>
    <row r="21" spans="1:12" ht="18.600000000000001">
      <c r="A21" s="340" t="s">
        <v>98</v>
      </c>
      <c r="B21" s="341"/>
      <c r="C21" s="91" t="str">
        <f>I21</f>
        <v/>
      </c>
      <c r="D21" s="59"/>
      <c r="E21" s="305"/>
      <c r="F21" s="141" t="b">
        <v>1</v>
      </c>
      <c r="G21" s="141" t="b">
        <f>VLOOKUP($C$5,ex.TabVisible3[],ROW()-5,FALSE)</f>
        <v>0</v>
      </c>
      <c r="H21" s="144" t="str">
        <f>IFERROR(IF(VLOOKUP($C$5,ex.TabNote3[],ROW()-5,FALSE)=0,"",VLOOKUP($C$5,ex.TabNote3[],ROW()-5,FALSE)),"")</f>
        <v/>
      </c>
      <c r="I21" s="144" t="str">
        <f>IF(VLOOKUP($C$5,ex.TabNote4[],ROW()-5,FALSE)=0,"",VLOOKUP($C$5,ex.TabNote4[],ROW()-5,FALSE))</f>
        <v/>
      </c>
      <c r="J21" s="141" t="b">
        <f>F21</f>
        <v>1</v>
      </c>
      <c r="L21" s="79"/>
    </row>
    <row r="22" spans="1:12" ht="18.75" customHeight="1">
      <c r="A22" s="343" t="s">
        <v>186</v>
      </c>
      <c r="B22" s="265" t="s">
        <v>101</v>
      </c>
      <c r="C22" s="91" t="str">
        <f t="shared" ref="C22:C31" si="2">I22</f>
        <v/>
      </c>
      <c r="D22" s="59"/>
      <c r="E22" s="305"/>
      <c r="F22" s="141" t="b">
        <v>1</v>
      </c>
      <c r="G22" s="141" t="b">
        <f>VLOOKUP($C$5,ex.TabVisible3[],ROW()-5,FALSE)</f>
        <v>0</v>
      </c>
      <c r="H22" s="144" t="str">
        <f>IFERROR(IF(VLOOKUP($C$5,ex.TabNote3[],ROW()-5,FALSE)=0,"",VLOOKUP($C$5,ex.TabNote3[],ROW()-5,FALSE)),"")</f>
        <v/>
      </c>
      <c r="I22" s="144" t="str">
        <f>IF(VLOOKUP($C$5,ex.TabNote4[],ROW()-5,FALSE)=0,"",VLOOKUP($C$5,ex.TabNote4[],ROW()-5,FALSE))</f>
        <v/>
      </c>
      <c r="J22" s="141" t="b">
        <f t="shared" ref="J22:J31" si="3">F22</f>
        <v>1</v>
      </c>
      <c r="L22" s="79"/>
    </row>
    <row r="23" spans="1:12" ht="18.75" customHeight="1">
      <c r="A23" s="343"/>
      <c r="B23" s="266" t="s">
        <v>103</v>
      </c>
      <c r="C23" s="91" t="str">
        <f t="shared" si="2"/>
        <v/>
      </c>
      <c r="D23" s="59"/>
      <c r="F23" s="141" t="b">
        <v>1</v>
      </c>
      <c r="G23" s="141" t="b">
        <f>VLOOKUP($C$5,ex.TabVisible3[],ROW()-5,FALSE)</f>
        <v>0</v>
      </c>
      <c r="H23" s="144" t="str">
        <f>IFERROR(IF(VLOOKUP($C$5,ex.TabNote3[],ROW()-5,FALSE)=0,"",VLOOKUP($C$5,ex.TabNote3[],ROW()-5,FALSE)),"")</f>
        <v/>
      </c>
      <c r="I23" s="144" t="str">
        <f>IF(VLOOKUP($C$5,ex.TabNote4[],ROW()-5,FALSE)=0,"",VLOOKUP($C$5,ex.TabNote4[],ROW()-5,FALSE))</f>
        <v/>
      </c>
      <c r="J23" s="141" t="b">
        <f t="shared" si="3"/>
        <v>1</v>
      </c>
      <c r="L23" s="79"/>
    </row>
    <row r="24" spans="1:12" ht="18.75" customHeight="1">
      <c r="A24" s="343"/>
      <c r="B24" s="266" t="s">
        <v>104</v>
      </c>
      <c r="C24" s="91" t="str">
        <f t="shared" si="2"/>
        <v/>
      </c>
      <c r="D24" s="59"/>
      <c r="F24" s="141" t="b">
        <v>1</v>
      </c>
      <c r="G24" s="141" t="b">
        <f>VLOOKUP($C$5,ex.TabVisible3[],ROW()-5,FALSE)</f>
        <v>0</v>
      </c>
      <c r="H24" s="144" t="str">
        <f>IFERROR(IF(VLOOKUP($C$5,ex.TabNote3[],ROW()-5,FALSE)=0,"",VLOOKUP($C$5,ex.TabNote3[],ROW()-5,FALSE)),"")</f>
        <v/>
      </c>
      <c r="I24" s="144" t="str">
        <f>IF(VLOOKUP($C$5,ex.TabNote4[],ROW()-5,FALSE)=0,"",VLOOKUP($C$5,ex.TabNote4[],ROW()-5,FALSE))</f>
        <v/>
      </c>
      <c r="J24" s="141" t="b">
        <f t="shared" si="3"/>
        <v>1</v>
      </c>
      <c r="L24" s="79"/>
    </row>
    <row r="25" spans="1:12" ht="109.5" customHeight="1">
      <c r="A25" s="343"/>
      <c r="B25" s="265" t="s">
        <v>105</v>
      </c>
      <c r="C25" s="91" t="str">
        <f t="shared" si="2"/>
        <v/>
      </c>
      <c r="D25" s="304" t="str">
        <f>H25</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なお、過去に配信停止の手続きをされていた場合も、本申込により配信が再開されます。</v>
      </c>
      <c r="F25" s="141" t="b">
        <v>1</v>
      </c>
      <c r="G25" s="141" t="b">
        <f>VLOOKUP($C$5,ex.TabVisible3[],ROW()-5,FALSE)</f>
        <v>0</v>
      </c>
      <c r="H25" s="144" t="str">
        <f>IFERROR(IF(VLOOKUP($C$5,ex.TabNote3[],ROW()-5,FALSE)=0,"",VLOOKUP($C$5,ex.TabNote3[],ROW()-5,FALSE)),"")</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なお、過去に配信停止の手続きをされていた場合も、本申込により配信が再開されます。</v>
      </c>
      <c r="I25" s="144" t="str">
        <f>IF(VLOOKUP($C$5,ex.TabNote4[],ROW()-5,FALSE)=0,"",VLOOKUP($C$5,ex.TabNote4[],ROW()-5,FALSE))</f>
        <v/>
      </c>
      <c r="J25" s="141" t="b">
        <f t="shared" si="3"/>
        <v>1</v>
      </c>
      <c r="L25" s="79"/>
    </row>
    <row r="26" spans="1:12" ht="18.75" customHeight="1">
      <c r="A26" s="343"/>
      <c r="B26" s="265" t="s">
        <v>106</v>
      </c>
      <c r="C26" s="91" t="str">
        <f t="shared" si="2"/>
        <v/>
      </c>
      <c r="D26" s="60"/>
      <c r="F26" s="141" t="b">
        <v>1</v>
      </c>
      <c r="G26" s="141" t="b">
        <f>VLOOKUP($C$5,ex.TabVisible3[],ROW()-5,FALSE)</f>
        <v>0</v>
      </c>
      <c r="H26" s="144" t="str">
        <f>IFERROR(IF(VLOOKUP($C$5,ex.TabNote3[],ROW()-5,FALSE)=0,"",VLOOKUP($C$5,ex.TabNote3[],ROW()-5,FALSE)),"")</f>
        <v/>
      </c>
      <c r="I26" s="144" t="str">
        <f>IF(VLOOKUP($C$5,ex.TabNote4[],ROW()-5,FALSE)=0,"",VLOOKUP($C$5,ex.TabNote4[],ROW()-5,FALSE))</f>
        <v/>
      </c>
      <c r="J26" s="141" t="b">
        <f t="shared" si="3"/>
        <v>1</v>
      </c>
      <c r="L26" s="79"/>
    </row>
    <row r="27" spans="1:12" ht="18.75" customHeight="1">
      <c r="A27" s="343" t="s">
        <v>187</v>
      </c>
      <c r="B27" s="266" t="s">
        <v>108</v>
      </c>
      <c r="C27" s="91" t="str">
        <f t="shared" si="2"/>
        <v/>
      </c>
      <c r="D27" s="59"/>
      <c r="F27" s="141" t="b">
        <v>1</v>
      </c>
      <c r="G27" s="141" t="b">
        <f>VLOOKUP($C$5,ex.TabVisible3[],ROW()-5,FALSE)</f>
        <v>0</v>
      </c>
      <c r="H27" s="144" t="str">
        <f>IFERROR(IF(VLOOKUP($C$5,ex.TabNote3[],ROW()-5,FALSE)=0,"",VLOOKUP($C$5,ex.TabNote3[],ROW()-5,FALSE)),"")</f>
        <v/>
      </c>
      <c r="I27" s="144" t="str">
        <f>IF(VLOOKUP($C$5,ex.TabNote4[],ROW()-5,FALSE)=0,"",VLOOKUP($C$5,ex.TabNote4[],ROW()-5,FALSE))</f>
        <v/>
      </c>
      <c r="J27" s="141" t="b">
        <f t="shared" si="3"/>
        <v>1</v>
      </c>
      <c r="L27" s="79"/>
    </row>
    <row r="28" spans="1:12" ht="18.75" customHeight="1">
      <c r="A28" s="343"/>
      <c r="B28" s="266" t="s">
        <v>109</v>
      </c>
      <c r="C28" s="91" t="str">
        <f t="shared" si="2"/>
        <v/>
      </c>
      <c r="D28" s="61"/>
      <c r="F28" s="141" t="b">
        <v>1</v>
      </c>
      <c r="G28" s="141" t="b">
        <f>VLOOKUP($C$5,ex.TabVisible3[],ROW()-5,FALSE)</f>
        <v>0</v>
      </c>
      <c r="H28" s="144" t="str">
        <f>IFERROR(IF(VLOOKUP($C$5,ex.TabNote3[],ROW()-5,FALSE)=0,"",VLOOKUP($C$5,ex.TabNote3[],ROW()-5,FALSE)),"")</f>
        <v/>
      </c>
      <c r="I28" s="144" t="str">
        <f>IF(VLOOKUP($C$5,ex.TabNote4[],ROW()-5,FALSE)=0,"",VLOOKUP($C$5,ex.TabNote4[],ROW()-5,FALSE))</f>
        <v/>
      </c>
      <c r="J28" s="141" t="b">
        <f t="shared" si="3"/>
        <v>1</v>
      </c>
      <c r="L28" s="79"/>
    </row>
    <row r="29" spans="1:12" ht="18.75" customHeight="1">
      <c r="A29" s="343"/>
      <c r="B29" s="266" t="s">
        <v>110</v>
      </c>
      <c r="C29" s="91" t="str">
        <f t="shared" si="2"/>
        <v/>
      </c>
      <c r="D29" s="60"/>
      <c r="F29" s="141" t="b">
        <v>1</v>
      </c>
      <c r="G29" s="141" t="b">
        <f>VLOOKUP($C$5,ex.TabVisible3[],ROW()-5,FALSE)</f>
        <v>0</v>
      </c>
      <c r="H29" s="144" t="str">
        <f>IFERROR(IF(VLOOKUP($C$5,ex.TabNote3[],ROW()-5,FALSE)=0,"",VLOOKUP($C$5,ex.TabNote3[],ROW()-5,FALSE)),"")</f>
        <v/>
      </c>
      <c r="I29" s="144" t="str">
        <f>IF(VLOOKUP($C$5,ex.TabNote4[],ROW()-5,FALSE)=0,"",VLOOKUP($C$5,ex.TabNote4[],ROW()-5,FALSE))</f>
        <v/>
      </c>
      <c r="J29" s="141" t="b">
        <f t="shared" si="3"/>
        <v>1</v>
      </c>
      <c r="L29" s="79"/>
    </row>
    <row r="30" spans="1:12" ht="18.75" customHeight="1">
      <c r="A30" s="343"/>
      <c r="B30" s="266" t="s">
        <v>111</v>
      </c>
      <c r="C30" s="91" t="str">
        <f t="shared" si="2"/>
        <v/>
      </c>
      <c r="D30" s="60"/>
      <c r="F30" s="141" t="b">
        <v>1</v>
      </c>
      <c r="G30" s="141" t="b">
        <f>VLOOKUP($C$5,ex.TabVisible3[],ROW()-5,FALSE)</f>
        <v>0</v>
      </c>
      <c r="H30" s="144" t="str">
        <f>IFERROR(IF(VLOOKUP($C$5,ex.TabNote3[],ROW()-5,FALSE)=0,"",VLOOKUP($C$5,ex.TabNote3[],ROW()-5,FALSE)),"")</f>
        <v/>
      </c>
      <c r="I30" s="144" t="str">
        <f>IF(VLOOKUP($C$5,ex.TabNote4[],ROW()-5,FALSE)=0,"",VLOOKUP($C$5,ex.TabNote4[],ROW()-5,FALSE))</f>
        <v/>
      </c>
      <c r="J30" s="141" t="b">
        <f t="shared" si="3"/>
        <v>1</v>
      </c>
      <c r="L30" s="79"/>
    </row>
    <row r="31" spans="1:12">
      <c r="A31" s="344" t="s">
        <v>188</v>
      </c>
      <c r="B31" s="345"/>
      <c r="C31" s="91" t="str">
        <f t="shared" si="2"/>
        <v/>
      </c>
      <c r="D31" s="59" t="s">
        <v>171</v>
      </c>
      <c r="F31" s="141" t="b">
        <v>1</v>
      </c>
      <c r="G31" s="141" t="b">
        <f>VLOOKUP($C$5,ex.TabVisible3[],ROW()-5,FALSE)</f>
        <v>0</v>
      </c>
      <c r="H31" s="144" t="str">
        <f>IFERROR(IF(VLOOKUP($C$5,ex.TabNote3[],ROW()-5,FALSE)=0,"",VLOOKUP($C$5,ex.TabNote3[],ROW()-5,FALSE)),"")</f>
        <v/>
      </c>
      <c r="I31" s="144" t="str">
        <f>IF(VLOOKUP($C$5,ex.TabNote4[],ROW()-5,FALSE)=0,"",VLOOKUP($C$5,ex.TabNote4[],ROW()-5,FALSE))</f>
        <v/>
      </c>
      <c r="J31" s="141" t="b">
        <f t="shared" si="3"/>
        <v>1</v>
      </c>
      <c r="L31" s="138"/>
    </row>
    <row r="32" spans="1:12" s="68" customFormat="1" ht="19.149999999999999" thickBot="1">
      <c r="A32" s="83"/>
      <c r="B32" s="84"/>
      <c r="C32" s="85"/>
      <c r="D32" s="181"/>
      <c r="E32" s="305"/>
      <c r="F32" s="141"/>
      <c r="G32" s="141">
        <f>VLOOKUP($C$5,ex.TabVisible3[],ROW()-5,FALSE)</f>
        <v>0</v>
      </c>
      <c r="H32" s="141"/>
      <c r="I32" s="144" t="str">
        <f>IF(VLOOKUP($C$5,ex.TabNote4[],ROW()-5,FALSE)=0,"",VLOOKUP($C$5,ex.TabNote4[],ROW()-5,FALSE))</f>
        <v/>
      </c>
      <c r="J32" s="141">
        <f t="shared" si="0"/>
        <v>0</v>
      </c>
      <c r="K32" s="141"/>
      <c r="L32" s="79"/>
    </row>
    <row r="33" spans="1:12" ht="19.149999999999999" thickBot="1">
      <c r="A33" s="103" t="s">
        <v>155</v>
      </c>
      <c r="B33" s="104"/>
      <c r="C33" s="105"/>
      <c r="D33" s="171" t="s">
        <v>118</v>
      </c>
      <c r="E33" s="305"/>
      <c r="G33" s="141" t="b">
        <f>VLOOKUP($C$5,ex.TabVisible3[],ROW()-5,FALSE)</f>
        <v>1</v>
      </c>
      <c r="I33" s="144" t="str">
        <f>IF(VLOOKUP($C$5,ex.TabNote4[],ROW()-5,FALSE)=0,"",VLOOKUP($C$5,ex.TabNote4[],ROW()-5,FALSE))</f>
        <v/>
      </c>
      <c r="J33" s="141" t="b">
        <f t="shared" si="0"/>
        <v>1</v>
      </c>
      <c r="L33" s="79"/>
    </row>
    <row r="34" spans="1:12" s="68" customFormat="1" ht="18.600000000000001">
      <c r="A34" s="337" t="s">
        <v>172</v>
      </c>
      <c r="B34" s="318"/>
      <c r="C34" s="139"/>
      <c r="D34" s="174" t="s">
        <v>119</v>
      </c>
      <c r="E34" s="305"/>
      <c r="F34" s="141" t="b">
        <f>IF(C34="",TRUE,FALSE)</f>
        <v>1</v>
      </c>
      <c r="G34" s="141" t="b">
        <f>VLOOKUP($C$5,ex.TabVisible3[],ROW()-5,FALSE)</f>
        <v>1</v>
      </c>
      <c r="H34" s="141"/>
      <c r="I34" s="144" t="str">
        <f>IF(VLOOKUP($C$5,ex.TabNote4[],ROW()-5,FALSE)=0,"",VLOOKUP($C$5,ex.TabNote4[],ROW()-5,FALSE))</f>
        <v/>
      </c>
      <c r="J34" s="141" t="b">
        <f t="shared" si="0"/>
        <v>1</v>
      </c>
      <c r="K34" s="141"/>
      <c r="L34" s="79"/>
    </row>
    <row r="35" spans="1:12" s="68" customFormat="1" ht="18.95" customHeight="1">
      <c r="A35" s="319"/>
      <c r="B35" s="107" t="s">
        <v>40</v>
      </c>
      <c r="C35" s="288" t="s">
        <v>120</v>
      </c>
      <c r="D35" s="55" t="s">
        <v>121</v>
      </c>
      <c r="E35" s="305"/>
      <c r="F35" s="141"/>
      <c r="G35" s="141" t="b">
        <f>VLOOKUP($C$5,ex.TabVisible3[],ROW()-5,FALSE)</f>
        <v>1</v>
      </c>
      <c r="H35" s="141"/>
      <c r="I35" s="144" t="str">
        <f>IF(VLOOKUP($C$5,ex.TabNote4[],ROW()-5,FALSE)=0,"",VLOOKUP($C$5,ex.TabNote4[],ROW()-5,FALSE))</f>
        <v/>
      </c>
      <c r="J35" s="141" t="b">
        <f t="shared" si="0"/>
        <v>1</v>
      </c>
      <c r="K35" s="141"/>
      <c r="L35" s="79"/>
    </row>
    <row r="36" spans="1:12" s="68" customFormat="1" ht="192" thickBot="1">
      <c r="A36" s="320"/>
      <c r="B36" s="108" t="s">
        <v>41</v>
      </c>
      <c r="C36" s="109" t="s">
        <v>156</v>
      </c>
      <c r="D36" s="56" t="s">
        <v>189</v>
      </c>
      <c r="E36" s="305"/>
      <c r="F36" s="141"/>
      <c r="G36" s="141" t="b">
        <f>VLOOKUP($C$5,ex.TabVisible3[],ROW()-5,FALSE)</f>
        <v>1</v>
      </c>
      <c r="H36" s="141"/>
      <c r="I36" s="144" t="str">
        <f>IF(VLOOKUP($C$5,ex.TabNote4[],ROW()-5,FALSE)=0,"",VLOOKUP($C$5,ex.TabNote4[],ROW()-5,FALSE))</f>
        <v/>
      </c>
      <c r="J36" s="141" t="b">
        <f>G36</f>
        <v>1</v>
      </c>
      <c r="K36" s="141"/>
      <c r="L36" s="79"/>
    </row>
    <row r="37" spans="1:12" ht="18.600000000000001" thickBot="1">
      <c r="G37" s="141" t="b">
        <f>VLOOKUP($C$5,ex.TabVisible3[],ROW()-5,FALSE)</f>
        <v>1</v>
      </c>
      <c r="I37" s="144" t="str">
        <f>IF(VLOOKUP($C$5,ex.TabNote4[],ROW()-5,FALSE)=0,"",VLOOKUP($C$5,ex.TabNote4[],ROW()-5,FALSE))</f>
        <v/>
      </c>
      <c r="J37" s="141" t="b">
        <f t="shared" si="0"/>
        <v>1</v>
      </c>
      <c r="L37" s="79"/>
    </row>
    <row r="38" spans="1:12" ht="19.149999999999999" thickBot="1">
      <c r="A38" s="114" t="s">
        <v>174</v>
      </c>
      <c r="B38" s="115"/>
      <c r="C38" s="117"/>
      <c r="D38" s="172"/>
      <c r="E38" s="305"/>
      <c r="F38" s="141" t="b">
        <f>IF(C38="",TRUE,FALSE)</f>
        <v>1</v>
      </c>
      <c r="G38" s="141">
        <f>VLOOKUP($C$5,ex.TabVisible3[],ROW()-5,FALSE)</f>
        <v>0</v>
      </c>
      <c r="I38" s="144" t="str">
        <f>IF(VLOOKUP($C$5,ex.TabNote4[],ROW()-5,FALSE)=0,"",VLOOKUP($C$5,ex.TabNote4[],ROW()-5,FALSE))</f>
        <v/>
      </c>
      <c r="J38" s="141">
        <f>G38</f>
        <v>0</v>
      </c>
      <c r="L38" s="79"/>
    </row>
    <row r="39" spans="1:12" s="73" customFormat="1" ht="18.600000000000001">
      <c r="A39" s="116" t="s">
        <v>45</v>
      </c>
      <c r="B39" s="117"/>
      <c r="C39" s="117"/>
      <c r="D39" s="172"/>
      <c r="E39" s="307"/>
      <c r="F39" s="143"/>
      <c r="G39" s="141" t="b">
        <f>VLOOKUP($C$5,ex.TabVisible3[],ROW()-5,FALSE)</f>
        <v>1</v>
      </c>
      <c r="H39" s="143"/>
      <c r="I39" s="144" t="str">
        <f>IF(VLOOKUP($C$5,ex.TabNote4[],ROW()-5,FALSE)=0,"",VLOOKUP($C$5,ex.TabNote4[],ROW()-5,FALSE))</f>
        <v/>
      </c>
      <c r="J39" s="141" t="b">
        <f t="shared" si="0"/>
        <v>1</v>
      </c>
      <c r="K39" s="143"/>
      <c r="L39" s="79"/>
    </row>
    <row r="40" spans="1:12" s="92" customFormat="1" ht="18.600000000000001">
      <c r="A40" s="327" t="s">
        <v>98</v>
      </c>
      <c r="B40" s="326"/>
      <c r="C40" s="91" t="str">
        <f>I40</f>
        <v>□□株式会社</v>
      </c>
      <c r="D40" s="59"/>
      <c r="E40" s="305"/>
      <c r="F40" s="141"/>
      <c r="G40" s="141" t="b">
        <f>VLOOKUP($C$5,ex.TabVisible3[],ROW()-5,FALSE)</f>
        <v>1</v>
      </c>
      <c r="H40" s="144" t="str">
        <f>IFERROR(IF(VLOOKUP($C$5,ex.TabNote3[],ROW()-5,FALSE)=0,"",VLOOKUP($C$5,ex.TabNote3[],ROW()-5,FALSE)),"")</f>
        <v/>
      </c>
      <c r="I40" s="144" t="str">
        <f>IF(VLOOKUP($C$5,ex.TabNote4[],ROW()-5,FALSE)=0,"",VLOOKUP($C$5,ex.TabNote4[],ROW()-5,FALSE))</f>
        <v>□□株式会社</v>
      </c>
      <c r="J40" s="146" t="b">
        <f>(AND(G40,H40))</f>
        <v>1</v>
      </c>
      <c r="K40" s="141"/>
      <c r="L40" s="79"/>
    </row>
    <row r="41" spans="1:12" s="92" customFormat="1" ht="18.600000000000001">
      <c r="A41" s="315" t="s">
        <v>126</v>
      </c>
      <c r="B41" s="118" t="s">
        <v>101</v>
      </c>
      <c r="C41" s="91" t="str">
        <f t="shared" ref="C41:C49" si="4">I41</f>
        <v>●●営業部○○1課</v>
      </c>
      <c r="D41" s="59"/>
      <c r="E41" s="305"/>
      <c r="F41" s="141"/>
      <c r="G41" s="141" t="b">
        <f>VLOOKUP($C$5,ex.TabVisible3[],ROW()-5,FALSE)</f>
        <v>1</v>
      </c>
      <c r="H41" s="144" t="str">
        <f>IFERROR(IF(VLOOKUP($C$5,ex.TabNote3[],ROW()-5,FALSE)=0,"",VLOOKUP($C$5,ex.TabNote3[],ROW()-5,FALSE)),"")</f>
        <v/>
      </c>
      <c r="I41" s="144" t="str">
        <f>IF(VLOOKUP($C$5,ex.TabNote4[],ROW()-5,FALSE)=0,"",VLOOKUP($C$5,ex.TabNote4[],ROW()-5,FALSE))</f>
        <v>●●営業部○○1課</v>
      </c>
      <c r="J41" s="146" t="b">
        <f t="shared" ref="J41:J69" si="5">(AND(G41,H41))</f>
        <v>1</v>
      </c>
      <c r="K41" s="141"/>
      <c r="L41" s="79"/>
    </row>
    <row r="42" spans="1:12" s="92" customFormat="1" ht="18.600000000000001">
      <c r="A42" s="315"/>
      <c r="B42" s="119" t="s">
        <v>103</v>
      </c>
      <c r="C42" s="91" t="str">
        <f t="shared" si="4"/>
        <v>□□</v>
      </c>
      <c r="D42" s="59"/>
      <c r="E42" s="305"/>
      <c r="F42" s="141"/>
      <c r="G42" s="141" t="b">
        <f>VLOOKUP($C$5,ex.TabVisible3[],ROW()-5,FALSE)</f>
        <v>1</v>
      </c>
      <c r="H42" s="144" t="str">
        <f>IFERROR(IF(VLOOKUP($C$5,ex.TabNote3[],ROW()-5,FALSE)=0,"",VLOOKUP($C$5,ex.TabNote3[],ROW()-5,FALSE)),"")</f>
        <v/>
      </c>
      <c r="I42" s="144" t="str">
        <f>IF(VLOOKUP($C$5,ex.TabNote4[],ROW()-5,FALSE)=0,"",VLOOKUP($C$5,ex.TabNote4[],ROW()-5,FALSE))</f>
        <v>□□</v>
      </c>
      <c r="J42" s="146" t="b">
        <f t="shared" si="5"/>
        <v>1</v>
      </c>
      <c r="K42" s="141"/>
      <c r="L42" s="79"/>
    </row>
    <row r="43" spans="1:12" s="92" customFormat="1" ht="18.600000000000001">
      <c r="A43" s="315"/>
      <c r="B43" s="119" t="s">
        <v>104</v>
      </c>
      <c r="C43" s="91" t="str">
        <f t="shared" si="4"/>
        <v>■■</v>
      </c>
      <c r="D43" s="59"/>
      <c r="E43" s="305"/>
      <c r="F43" s="141"/>
      <c r="G43" s="141" t="b">
        <f>VLOOKUP($C$5,ex.TabVisible3[],ROW()-5,FALSE)</f>
        <v>1</v>
      </c>
      <c r="H43" s="144" t="str">
        <f>IFERROR(IF(VLOOKUP($C$5,ex.TabNote3[],ROW()-5,FALSE)=0,"",VLOOKUP($C$5,ex.TabNote3[],ROW()-5,FALSE)),"")</f>
        <v/>
      </c>
      <c r="I43" s="144" t="str">
        <f>IF(VLOOKUP($C$5,ex.TabNote4[],ROW()-5,FALSE)=0,"",VLOOKUP($C$5,ex.TabNote4[],ROW()-5,FALSE))</f>
        <v>■■</v>
      </c>
      <c r="J43" s="146" t="b">
        <f t="shared" si="5"/>
        <v>1</v>
      </c>
      <c r="K43" s="141"/>
      <c r="L43" s="79"/>
    </row>
    <row r="44" spans="1:12" s="92" customFormat="1" ht="109.5" customHeight="1">
      <c r="A44" s="315"/>
      <c r="B44" s="120" t="s">
        <v>105</v>
      </c>
      <c r="C44" s="91" t="str">
        <f t="shared" si="4"/>
        <v>*****@***.com</v>
      </c>
      <c r="D44" s="304" t="str">
        <f>H44</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なお、過去に配信停止の手続きをされていた場合も、本申込により配信が再開されます。</v>
      </c>
      <c r="E44" s="305"/>
      <c r="F44" s="141"/>
      <c r="G44" s="141" t="b">
        <f>VLOOKUP($C$5,ex.TabVisible3[],ROW()-5,FALSE)</f>
        <v>1</v>
      </c>
      <c r="H44" s="144" t="str">
        <f>IFERROR(IF(VLOOKUP($C$5,ex.TabNote3[],ROW()-5,FALSE)=0,"",VLOOKUP($C$5,ex.TabNote3[],ROW()-5,FALSE)),"")</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なお、過去に配信停止の手続きをされていた場合も、本申込により配信が再開されます。</v>
      </c>
      <c r="I44" s="144" t="str">
        <f>IF(VLOOKUP($C$5,ex.TabNote4[],ROW()-5,FALSE)=0,"",VLOOKUP($C$5,ex.TabNote4[],ROW()-5,FALSE))</f>
        <v>*****@***.com</v>
      </c>
      <c r="J44" s="146" t="b">
        <f t="shared" si="5"/>
        <v>1</v>
      </c>
      <c r="K44" s="141"/>
      <c r="L44" s="79"/>
    </row>
    <row r="45" spans="1:12" s="92" customFormat="1" ht="18.600000000000001">
      <c r="A45" s="315"/>
      <c r="B45" s="118" t="s">
        <v>106</v>
      </c>
      <c r="C45" s="91" t="str">
        <f t="shared" si="4"/>
        <v>**-****-****</v>
      </c>
      <c r="D45" s="60"/>
      <c r="E45" s="305"/>
      <c r="F45" s="141"/>
      <c r="G45" s="141" t="b">
        <f>VLOOKUP($C$5,ex.TabVisible3[],ROW()-5,FALSE)</f>
        <v>1</v>
      </c>
      <c r="H45" s="144" t="str">
        <f>IFERROR(IF(VLOOKUP($C$5,ex.TabNote3[],ROW()-5,FALSE)=0,"",VLOOKUP($C$5,ex.TabNote3[],ROW()-5,FALSE)),"")</f>
        <v/>
      </c>
      <c r="I45" s="144" t="str">
        <f>IF(VLOOKUP($C$5,ex.TabNote4[],ROW()-5,FALSE)=0,"",VLOOKUP($C$5,ex.TabNote4[],ROW()-5,FALSE))</f>
        <v>**-****-****</v>
      </c>
      <c r="J45" s="146" t="b">
        <f t="shared" si="5"/>
        <v>1</v>
      </c>
      <c r="K45" s="141"/>
      <c r="L45" s="79"/>
    </row>
    <row r="46" spans="1:12" s="92" customFormat="1" ht="18.600000000000001">
      <c r="A46" s="315" t="s">
        <v>107</v>
      </c>
      <c r="B46" s="119" t="s">
        <v>108</v>
      </c>
      <c r="C46" s="91" t="str">
        <f t="shared" si="4"/>
        <v>***-****</v>
      </c>
      <c r="D46" s="59"/>
      <c r="E46" s="305"/>
      <c r="F46" s="141"/>
      <c r="G46" s="141" t="b">
        <f>VLOOKUP($C$5,ex.TabVisible3[],ROW()-5,FALSE)</f>
        <v>1</v>
      </c>
      <c r="H46" s="144" t="str">
        <f>IFERROR(IF(VLOOKUP($C$5,ex.TabNote3[],ROW()-5,FALSE)=0,"",VLOOKUP($C$5,ex.TabNote3[],ROW()-5,FALSE)),"")</f>
        <v/>
      </c>
      <c r="I46" s="144" t="str">
        <f>IF(VLOOKUP($C$5,ex.TabNote4[],ROW()-5,FALSE)=0,"",VLOOKUP($C$5,ex.TabNote4[],ROW()-5,FALSE))</f>
        <v>***-****</v>
      </c>
      <c r="J46" s="146" t="b">
        <f t="shared" si="5"/>
        <v>1</v>
      </c>
      <c r="K46" s="141"/>
      <c r="L46" s="79"/>
    </row>
    <row r="47" spans="1:12" s="92" customFormat="1" ht="18.600000000000001">
      <c r="A47" s="315"/>
      <c r="B47" s="119" t="s">
        <v>109</v>
      </c>
      <c r="C47" s="91" t="str">
        <f t="shared" si="4"/>
        <v>○○県</v>
      </c>
      <c r="D47" s="61"/>
      <c r="E47" s="305"/>
      <c r="F47" s="141"/>
      <c r="G47" s="141" t="b">
        <f>VLOOKUP($C$5,ex.TabVisible3[],ROW()-5,FALSE)</f>
        <v>1</v>
      </c>
      <c r="H47" s="144" t="str">
        <f>IFERROR(IF(VLOOKUP($C$5,ex.TabNote3[],ROW()-5,FALSE)=0,"",VLOOKUP($C$5,ex.TabNote3[],ROW()-5,FALSE)),"")</f>
        <v/>
      </c>
      <c r="I47" s="144" t="str">
        <f>IF(VLOOKUP($C$5,ex.TabNote4[],ROW()-5,FALSE)=0,"",VLOOKUP($C$5,ex.TabNote4[],ROW()-5,FALSE))</f>
        <v>○○県</v>
      </c>
      <c r="J47" s="146" t="b">
        <f t="shared" si="5"/>
        <v>1</v>
      </c>
      <c r="K47" s="141"/>
      <c r="L47" s="79"/>
    </row>
    <row r="48" spans="1:12" s="92" customFormat="1" ht="18.600000000000001">
      <c r="A48" s="315"/>
      <c r="B48" s="119" t="s">
        <v>110</v>
      </c>
      <c r="C48" s="91" t="str">
        <f t="shared" si="4"/>
        <v>●●市</v>
      </c>
      <c r="D48" s="60"/>
      <c r="E48" s="305"/>
      <c r="F48" s="141"/>
      <c r="G48" s="141" t="b">
        <f>VLOOKUP($C$5,ex.TabVisible3[],ROW()-5,FALSE)</f>
        <v>1</v>
      </c>
      <c r="H48" s="144" t="str">
        <f>IFERROR(IF(VLOOKUP($C$5,ex.TabNote3[],ROW()-5,FALSE)=0,"",VLOOKUP($C$5,ex.TabNote3[],ROW()-5,FALSE)),"")</f>
        <v/>
      </c>
      <c r="I48" s="144" t="str">
        <f>IF(VLOOKUP($C$5,ex.TabNote4[],ROW()-5,FALSE)=0,"",VLOOKUP($C$5,ex.TabNote4[],ROW()-5,FALSE))</f>
        <v>●●市</v>
      </c>
      <c r="J48" s="146" t="b">
        <f t="shared" si="5"/>
        <v>1</v>
      </c>
      <c r="K48" s="141"/>
      <c r="L48" s="79"/>
    </row>
    <row r="49" spans="1:12" s="92" customFormat="1" ht="19.149999999999999" thickBot="1">
      <c r="A49" s="316"/>
      <c r="B49" s="121" t="s">
        <v>111</v>
      </c>
      <c r="C49" s="91" t="str">
        <f t="shared" si="4"/>
        <v>******　■■ビル3F</v>
      </c>
      <c r="D49" s="62"/>
      <c r="E49" s="305"/>
      <c r="F49" s="141"/>
      <c r="G49" s="141" t="b">
        <f>VLOOKUP($C$5,ex.TabVisible3[],ROW()-5,FALSE)</f>
        <v>1</v>
      </c>
      <c r="H49" s="144" t="str">
        <f>IFERROR(IF(VLOOKUP($C$5,ex.TabNote3[],ROW()-5,FALSE)=0,"",VLOOKUP($C$5,ex.TabNote3[],ROW()-5,FALSE)),"")</f>
        <v/>
      </c>
      <c r="I49" s="144" t="str">
        <f>IF(VLOOKUP($C$5,ex.TabNote4[],ROW()-5,FALSE)=0,"",VLOOKUP($C$5,ex.TabNote4[],ROW()-5,FALSE))</f>
        <v>******　■■ビル3F</v>
      </c>
      <c r="J49" s="146" t="b">
        <f t="shared" si="5"/>
        <v>1</v>
      </c>
      <c r="K49" s="141"/>
      <c r="L49" s="79"/>
    </row>
    <row r="50" spans="1:12" s="73" customFormat="1" ht="18.600000000000001">
      <c r="A50" s="116" t="s">
        <v>129</v>
      </c>
      <c r="B50" s="117"/>
      <c r="C50" s="125"/>
      <c r="D50" s="172"/>
      <c r="E50" s="307"/>
      <c r="F50" s="143"/>
      <c r="G50" s="141" t="b">
        <f>VLOOKUP($C$5,ex.TabVisible3[],ROW()-5,FALSE)</f>
        <v>1</v>
      </c>
      <c r="H50" s="144"/>
      <c r="I50" s="144" t="str">
        <f>IF(VLOOKUP($C$5,ex.TabNote4[],ROW()-5,FALSE)=0,"",VLOOKUP($C$5,ex.TabNote4[],ROW()-5,FALSE))</f>
        <v/>
      </c>
      <c r="J50" s="146" t="b">
        <f t="shared" si="5"/>
        <v>1</v>
      </c>
      <c r="K50" s="143"/>
      <c r="L50" s="79"/>
    </row>
    <row r="51" spans="1:12" s="92" customFormat="1" ht="18.600000000000001">
      <c r="A51" s="325" t="s">
        <v>130</v>
      </c>
      <c r="B51" s="326"/>
      <c r="C51" s="91" t="str">
        <f>I51</f>
        <v>▼▼株式会社</v>
      </c>
      <c r="D51" s="59"/>
      <c r="E51" s="305"/>
      <c r="F51" s="141"/>
      <c r="G51" s="141" t="b">
        <f>VLOOKUP($C$5,ex.TabVisible3[],ROW()-5,FALSE)</f>
        <v>1</v>
      </c>
      <c r="H51" s="144" t="str">
        <f>IFERROR(IF(VLOOKUP($C$5,ex.TabNote3[],ROW()-5,FALSE)=0,"",VLOOKUP($C$5,ex.TabNote3[],ROW()-5,FALSE)),"")</f>
        <v/>
      </c>
      <c r="I51" s="144" t="str">
        <f>IF(VLOOKUP($C$5,ex.TabNote4[],ROW()-5,FALSE)=0,"",VLOOKUP($C$5,ex.TabNote4[],ROW()-5,FALSE))</f>
        <v>▼▼株式会社</v>
      </c>
      <c r="J51" s="146" t="b">
        <f t="shared" si="5"/>
        <v>1</v>
      </c>
      <c r="K51" s="141"/>
      <c r="L51" s="79"/>
    </row>
    <row r="52" spans="1:12" s="92" customFormat="1" ht="18.600000000000001">
      <c r="A52" s="315" t="s">
        <v>126</v>
      </c>
      <c r="B52" s="126" t="s">
        <v>131</v>
      </c>
      <c r="C52" s="91" t="str">
        <f t="shared" ref="C52:C60" si="6">I52</f>
        <v>●●営業部■■支店</v>
      </c>
      <c r="D52" s="59"/>
      <c r="E52" s="305"/>
      <c r="F52" s="141"/>
      <c r="G52" s="141" t="b">
        <f>VLOOKUP($C$5,ex.TabVisible3[],ROW()-5,FALSE)</f>
        <v>1</v>
      </c>
      <c r="H52" s="144" t="str">
        <f>IFERROR(IF(VLOOKUP($C$5,ex.TabNote3[],ROW()-5,FALSE)=0,"",VLOOKUP($C$5,ex.TabNote3[],ROW()-5,FALSE)),"")</f>
        <v/>
      </c>
      <c r="I52" s="144" t="str">
        <f>IF(VLOOKUP($C$5,ex.TabNote4[],ROW()-5,FALSE)=0,"",VLOOKUP($C$5,ex.TabNote4[],ROW()-5,FALSE))</f>
        <v>●●営業部■■支店</v>
      </c>
      <c r="J52" s="146" t="b">
        <f t="shared" si="5"/>
        <v>1</v>
      </c>
      <c r="K52" s="141"/>
      <c r="L52" s="79"/>
    </row>
    <row r="53" spans="1:12" s="92" customFormat="1" ht="18.600000000000001">
      <c r="A53" s="315"/>
      <c r="B53" s="127" t="s">
        <v>132</v>
      </c>
      <c r="C53" s="91" t="str">
        <f t="shared" si="6"/>
        <v>▽▽</v>
      </c>
      <c r="D53" s="59"/>
      <c r="E53" s="305"/>
      <c r="F53" s="141"/>
      <c r="G53" s="141" t="b">
        <f>VLOOKUP($C$5,ex.TabVisible3[],ROW()-5,FALSE)</f>
        <v>1</v>
      </c>
      <c r="H53" s="144" t="str">
        <f>IFERROR(IF(VLOOKUP($C$5,ex.TabNote3[],ROW()-5,FALSE)=0,"",VLOOKUP($C$5,ex.TabNote3[],ROW()-5,FALSE)),"")</f>
        <v/>
      </c>
      <c r="I53" s="144" t="str">
        <f>IF(VLOOKUP($C$5,ex.TabNote4[],ROW()-5,FALSE)=0,"",VLOOKUP($C$5,ex.TabNote4[],ROW()-5,FALSE))</f>
        <v>▽▽</v>
      </c>
      <c r="J53" s="146" t="b">
        <f t="shared" si="5"/>
        <v>1</v>
      </c>
      <c r="K53" s="141"/>
      <c r="L53" s="79"/>
    </row>
    <row r="54" spans="1:12" s="92" customFormat="1" ht="18.600000000000001">
      <c r="A54" s="315"/>
      <c r="B54" s="127" t="s">
        <v>133</v>
      </c>
      <c r="C54" s="91" t="str">
        <f t="shared" si="6"/>
        <v>▼▼</v>
      </c>
      <c r="D54" s="59"/>
      <c r="E54" s="305"/>
      <c r="F54" s="141"/>
      <c r="G54" s="141" t="b">
        <f>VLOOKUP($C$5,ex.TabVisible3[],ROW()-5,FALSE)</f>
        <v>1</v>
      </c>
      <c r="H54" s="144" t="str">
        <f>IFERROR(IF(VLOOKUP($C$5,ex.TabNote3[],ROW()-5,FALSE)=0,"",VLOOKUP($C$5,ex.TabNote3[],ROW()-5,FALSE)),"")</f>
        <v/>
      </c>
      <c r="I54" s="144" t="str">
        <f>IF(VLOOKUP($C$5,ex.TabNote4[],ROW()-5,FALSE)=0,"",VLOOKUP($C$5,ex.TabNote4[],ROW()-5,FALSE))</f>
        <v>▼▼</v>
      </c>
      <c r="J54" s="146" t="b">
        <f t="shared" si="5"/>
        <v>1</v>
      </c>
      <c r="K54" s="141"/>
      <c r="L54" s="79"/>
    </row>
    <row r="55" spans="1:12" s="92" customFormat="1" ht="109.5" customHeight="1">
      <c r="A55" s="315"/>
      <c r="B55" s="128" t="s">
        <v>134</v>
      </c>
      <c r="C55" s="91" t="str">
        <f t="shared" si="6"/>
        <v>*****@***.co.jp</v>
      </c>
      <c r="D55" s="304" t="str">
        <f>H55</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なお、過去に配信停止の手続きをされていた場合も、本申込により配信が再開されます。</v>
      </c>
      <c r="E55" s="305"/>
      <c r="F55" s="141"/>
      <c r="G55" s="141" t="b">
        <f>VLOOKUP($C$5,ex.TabVisible3[],ROW()-5,FALSE)</f>
        <v>1</v>
      </c>
      <c r="H55" s="144" t="str">
        <f>IFERROR(IF(VLOOKUP($C$5,ex.TabNote3[],ROW()-5,FALSE)=0,"",VLOOKUP($C$5,ex.TabNote3[],ROW()-5,FALSE)),"")</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なお、過去に配信停止の手続きをされていた場合も、本申込により配信が再開されます。</v>
      </c>
      <c r="I55" s="144" t="str">
        <f>IF(VLOOKUP($C$5,ex.TabNote4[],ROW()-5,FALSE)=0,"",VLOOKUP($C$5,ex.TabNote4[],ROW()-5,FALSE))</f>
        <v>*****@***.co.jp</v>
      </c>
      <c r="J55" s="146" t="b">
        <f t="shared" si="5"/>
        <v>1</v>
      </c>
      <c r="K55" s="141"/>
      <c r="L55" s="79"/>
    </row>
    <row r="56" spans="1:12" s="92" customFormat="1" ht="18.600000000000001">
      <c r="A56" s="315"/>
      <c r="B56" s="126" t="s">
        <v>135</v>
      </c>
      <c r="C56" s="91" t="str">
        <f t="shared" si="6"/>
        <v>**-****-****</v>
      </c>
      <c r="D56" s="60"/>
      <c r="E56" s="305"/>
      <c r="F56" s="141"/>
      <c r="G56" s="141" t="b">
        <f>VLOOKUP($C$5,ex.TabVisible3[],ROW()-5,FALSE)</f>
        <v>1</v>
      </c>
      <c r="H56" s="144" t="str">
        <f>IFERROR(IF(VLOOKUP($C$5,ex.TabNote3[],ROW()-5,FALSE)=0,"",VLOOKUP($C$5,ex.TabNote3[],ROW()-5,FALSE)),"")</f>
        <v/>
      </c>
      <c r="I56" s="144" t="str">
        <f>IF(VLOOKUP($C$5,ex.TabNote4[],ROW()-5,FALSE)=0,"",VLOOKUP($C$5,ex.TabNote4[],ROW()-5,FALSE))</f>
        <v>**-****-****</v>
      </c>
      <c r="J56" s="146" t="b">
        <f t="shared" si="5"/>
        <v>1</v>
      </c>
      <c r="K56" s="141"/>
      <c r="L56" s="79"/>
    </row>
    <row r="57" spans="1:12" s="92" customFormat="1" ht="18.600000000000001">
      <c r="A57" s="315" t="s">
        <v>107</v>
      </c>
      <c r="B57" s="127" t="s">
        <v>136</v>
      </c>
      <c r="C57" s="91" t="str">
        <f t="shared" si="6"/>
        <v>***-****</v>
      </c>
      <c r="D57" s="59"/>
      <c r="E57" s="305"/>
      <c r="F57" s="141"/>
      <c r="G57" s="141" t="b">
        <f>VLOOKUP($C$5,ex.TabVisible3[],ROW()-5,FALSE)</f>
        <v>1</v>
      </c>
      <c r="H57" s="144" t="str">
        <f>IFERROR(IF(VLOOKUP($C$5,ex.TabNote3[],ROW()-5,FALSE)=0,"",VLOOKUP($C$5,ex.TabNote3[],ROW()-5,FALSE)),"")</f>
        <v/>
      </c>
      <c r="I57" s="144" t="str">
        <f>IF(VLOOKUP($C$5,ex.TabNote4[],ROW()-5,FALSE)=0,"",VLOOKUP($C$5,ex.TabNote4[],ROW()-5,FALSE))</f>
        <v>***-****</v>
      </c>
      <c r="J57" s="146" t="b">
        <f t="shared" si="5"/>
        <v>1</v>
      </c>
      <c r="K57" s="141"/>
      <c r="L57" s="79"/>
    </row>
    <row r="58" spans="1:12" s="92" customFormat="1" ht="18.600000000000001">
      <c r="A58" s="315"/>
      <c r="B58" s="127" t="s">
        <v>137</v>
      </c>
      <c r="C58" s="91" t="str">
        <f t="shared" si="6"/>
        <v>○○県</v>
      </c>
      <c r="D58" s="61"/>
      <c r="E58" s="305"/>
      <c r="F58" s="141"/>
      <c r="G58" s="141" t="b">
        <f>VLOOKUP($C$5,ex.TabVisible3[],ROW()-5,FALSE)</f>
        <v>1</v>
      </c>
      <c r="H58" s="144" t="str">
        <f>IFERROR(IF(VLOOKUP($C$5,ex.TabNote3[],ROW()-5,FALSE)=0,"",VLOOKUP($C$5,ex.TabNote3[],ROW()-5,FALSE)),"")</f>
        <v/>
      </c>
      <c r="I58" s="144" t="str">
        <f>IF(VLOOKUP($C$5,ex.TabNote4[],ROW()-5,FALSE)=0,"",VLOOKUP($C$5,ex.TabNote4[],ROW()-5,FALSE))</f>
        <v>○○県</v>
      </c>
      <c r="J58" s="146" t="b">
        <f t="shared" si="5"/>
        <v>1</v>
      </c>
      <c r="K58" s="141"/>
      <c r="L58" s="79"/>
    </row>
    <row r="59" spans="1:12" s="92" customFormat="1" ht="18.600000000000001">
      <c r="A59" s="315"/>
      <c r="B59" s="127" t="s">
        <v>138</v>
      </c>
      <c r="C59" s="91" t="str">
        <f t="shared" si="6"/>
        <v>●●市</v>
      </c>
      <c r="D59" s="60"/>
      <c r="E59" s="305"/>
      <c r="F59" s="141"/>
      <c r="G59" s="141" t="b">
        <f>VLOOKUP($C$5,ex.TabVisible3[],ROW()-5,FALSE)</f>
        <v>1</v>
      </c>
      <c r="H59" s="144" t="str">
        <f>IFERROR(IF(VLOOKUP($C$5,ex.TabNote3[],ROW()-5,FALSE)=0,"",VLOOKUP($C$5,ex.TabNote3[],ROW()-5,FALSE)),"")</f>
        <v/>
      </c>
      <c r="I59" s="144" t="str">
        <f>IF(VLOOKUP($C$5,ex.TabNote4[],ROW()-5,FALSE)=0,"",VLOOKUP($C$5,ex.TabNote4[],ROW()-5,FALSE))</f>
        <v>●●市</v>
      </c>
      <c r="J59" s="146" t="b">
        <f t="shared" si="5"/>
        <v>1</v>
      </c>
      <c r="K59" s="141"/>
      <c r="L59" s="79"/>
    </row>
    <row r="60" spans="1:12" s="92" customFormat="1" ht="19.149999999999999" thickBot="1">
      <c r="A60" s="316"/>
      <c r="B60" s="129" t="s">
        <v>139</v>
      </c>
      <c r="C60" s="91" t="str">
        <f t="shared" si="6"/>
        <v>******　▼▼ビル2F</v>
      </c>
      <c r="D60" s="62"/>
      <c r="E60" s="305"/>
      <c r="F60" s="141"/>
      <c r="G60" s="141" t="b">
        <f>VLOOKUP($C$5,ex.TabVisible3[],ROW()-5,FALSE)</f>
        <v>1</v>
      </c>
      <c r="H60" s="144" t="str">
        <f>IFERROR(IF(VLOOKUP($C$5,ex.TabNote3[],ROW()-5,FALSE)=0,"",VLOOKUP($C$5,ex.TabNote3[],ROW()-5,FALSE)),"")</f>
        <v/>
      </c>
      <c r="I60" s="144" t="str">
        <f>IF(VLOOKUP($C$5,ex.TabNote4[],ROW()-5,FALSE)=0,"",VLOOKUP($C$5,ex.TabNote4[],ROW()-5,FALSE))</f>
        <v>******　▼▼ビル2F</v>
      </c>
      <c r="J60" s="146" t="b">
        <f t="shared" si="5"/>
        <v>1</v>
      </c>
      <c r="K60" s="141"/>
      <c r="L60" s="79"/>
    </row>
    <row r="61" spans="1:12" ht="18.600000000000001">
      <c r="A61" s="116" t="s">
        <v>140</v>
      </c>
      <c r="B61" s="117"/>
      <c r="C61" s="125"/>
      <c r="D61" s="172"/>
      <c r="E61" s="305"/>
      <c r="G61" s="141" t="b">
        <f>VLOOKUP($C$5,ex.TabVisible3[],ROW()-5,FALSE)</f>
        <v>1</v>
      </c>
      <c r="H61" s="144"/>
      <c r="I61" s="144" t="str">
        <f>IF(VLOOKUP($C$5,ex.TabNote4[],ROW()-5,FALSE)=0,"",VLOOKUP($C$5,ex.TabNote4[],ROW()-5,FALSE))</f>
        <v/>
      </c>
      <c r="J61" s="146" t="b">
        <f t="shared" si="5"/>
        <v>1</v>
      </c>
      <c r="L61" s="79"/>
    </row>
    <row r="62" spans="1:12" s="92" customFormat="1" ht="18.600000000000001">
      <c r="A62" s="327" t="s">
        <v>98</v>
      </c>
      <c r="B62" s="326"/>
      <c r="C62" s="91" t="str">
        <f>I62</f>
        <v>○○株式会社</v>
      </c>
      <c r="D62" s="59"/>
      <c r="E62" s="305"/>
      <c r="F62" s="141"/>
      <c r="G62" s="141" t="b">
        <f>VLOOKUP($C$5,ex.TabVisible3[],ROW()-5,FALSE)</f>
        <v>1</v>
      </c>
      <c r="H62" s="144" t="str">
        <f>IFERROR(IF(VLOOKUP($C$5,ex.TabNote3[],ROW()-5,FALSE)=0,"",VLOOKUP($C$5,ex.TabNote3[],ROW()-5,FALSE)),"")</f>
        <v/>
      </c>
      <c r="I62" s="144" t="str">
        <f>IF(VLOOKUP($C$5,ex.TabNote4[],ROW()-5,FALSE)=0,"",VLOOKUP($C$5,ex.TabNote4[],ROW()-5,FALSE))</f>
        <v>○○株式会社</v>
      </c>
      <c r="J62" s="146" t="b">
        <f t="shared" si="5"/>
        <v>1</v>
      </c>
      <c r="K62" s="141"/>
      <c r="L62" s="79"/>
    </row>
    <row r="63" spans="1:12" s="92" customFormat="1" ht="18.600000000000001">
      <c r="A63" s="315" t="s">
        <v>126</v>
      </c>
      <c r="B63" s="118" t="s">
        <v>101</v>
      </c>
      <c r="C63" s="91" t="str">
        <f t="shared" ref="C63:C71" si="7">I63</f>
        <v>●●営業部▼▼課■■グループ</v>
      </c>
      <c r="D63" s="59"/>
      <c r="E63" s="305"/>
      <c r="F63" s="141"/>
      <c r="G63" s="141" t="b">
        <f>VLOOKUP($C$5,ex.TabVisible3[],ROW()-5,FALSE)</f>
        <v>1</v>
      </c>
      <c r="H63" s="144" t="str">
        <f>IFERROR(IF(VLOOKUP($C$5,ex.TabNote3[],ROW()-5,FALSE)=0,"",VLOOKUP($C$5,ex.TabNote3[],ROW()-5,FALSE)),"")</f>
        <v/>
      </c>
      <c r="I63" s="144" t="str">
        <f>IF(VLOOKUP($C$5,ex.TabNote4[],ROW()-5,FALSE)=0,"",VLOOKUP($C$5,ex.TabNote4[],ROW()-5,FALSE))</f>
        <v>●●営業部▼▼課■■グループ</v>
      </c>
      <c r="J63" s="146" t="b">
        <f t="shared" si="5"/>
        <v>1</v>
      </c>
      <c r="K63" s="141"/>
      <c r="L63" s="79"/>
    </row>
    <row r="64" spans="1:12" s="92" customFormat="1" ht="18.600000000000001">
      <c r="A64" s="315"/>
      <c r="B64" s="119" t="s">
        <v>103</v>
      </c>
      <c r="C64" s="91" t="str">
        <f t="shared" si="7"/>
        <v>○○</v>
      </c>
      <c r="D64" s="59"/>
      <c r="E64" s="305"/>
      <c r="F64" s="141"/>
      <c r="G64" s="141" t="b">
        <f>VLOOKUP($C$5,ex.TabVisible3[],ROW()-5,FALSE)</f>
        <v>1</v>
      </c>
      <c r="H64" s="144" t="str">
        <f>IFERROR(IF(VLOOKUP($C$5,ex.TabNote3[],ROW()-5,FALSE)=0,"",VLOOKUP($C$5,ex.TabNote3[],ROW()-5,FALSE)),"")</f>
        <v/>
      </c>
      <c r="I64" s="144" t="str">
        <f>IF(VLOOKUP($C$5,ex.TabNote4[],ROW()-5,FALSE)=0,"",VLOOKUP($C$5,ex.TabNote4[],ROW()-5,FALSE))</f>
        <v>○○</v>
      </c>
      <c r="J64" s="146" t="b">
        <f t="shared" si="5"/>
        <v>1</v>
      </c>
      <c r="K64" s="141"/>
      <c r="L64" s="79"/>
    </row>
    <row r="65" spans="1:12" s="92" customFormat="1" ht="18.600000000000001">
      <c r="A65" s="315"/>
      <c r="B65" s="119" t="s">
        <v>104</v>
      </c>
      <c r="C65" s="91" t="str">
        <f t="shared" si="7"/>
        <v>●●</v>
      </c>
      <c r="D65" s="59"/>
      <c r="E65" s="305"/>
      <c r="F65" s="141"/>
      <c r="G65" s="141" t="b">
        <f>VLOOKUP($C$5,ex.TabVisible3[],ROW()-5,FALSE)</f>
        <v>1</v>
      </c>
      <c r="H65" s="144" t="str">
        <f>IFERROR(IF(VLOOKUP($C$5,ex.TabNote3[],ROW()-5,FALSE)=0,"",VLOOKUP($C$5,ex.TabNote3[],ROW()-5,FALSE)),"")</f>
        <v/>
      </c>
      <c r="I65" s="144" t="str">
        <f>IF(VLOOKUP($C$5,ex.TabNote4[],ROW()-5,FALSE)=0,"",VLOOKUP($C$5,ex.TabNote4[],ROW()-5,FALSE))</f>
        <v>●●</v>
      </c>
      <c r="J65" s="146" t="b">
        <f t="shared" si="5"/>
        <v>1</v>
      </c>
      <c r="K65" s="141"/>
      <c r="L65" s="79"/>
    </row>
    <row r="66" spans="1:12" s="92" customFormat="1" ht="109.5" customHeight="1">
      <c r="A66" s="315"/>
      <c r="B66" s="120" t="s">
        <v>105</v>
      </c>
      <c r="C66" s="91" t="str">
        <f t="shared" si="7"/>
        <v>*****@***.co.jp</v>
      </c>
      <c r="D66" s="304" t="str">
        <f>H66</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なお、過去に配信停止の手続きをされていた場合も、本申込により配信が再開されます。</v>
      </c>
      <c r="E66" s="305"/>
      <c r="F66" s="141"/>
      <c r="G66" s="141" t="b">
        <f>VLOOKUP($C$5,ex.TabVisible3[],ROW()-5,FALSE)</f>
        <v>1</v>
      </c>
      <c r="H66" s="144" t="str">
        <f>IFERROR(IF(VLOOKUP($C$5,ex.TabNote3[],ROW()-5,FALSE)=0,"",VLOOKUP($C$5,ex.TabNote3[],ROW()-5,FALSE)),"")</f>
        <v>メールアドレスのご記入をもって、 弊社からの以下のメール受信に同意したものとみなします。
- 弊社の製品・サービスに関する案内及び情報提供
- 弊社のイベント、キャンペーン及びセミナーに関する案内及び情報提供
なお、過去に配信停止の手続きをされていた場合も、本申込により配信が再開されます。</v>
      </c>
      <c r="I66" s="144" t="str">
        <f>IF(VLOOKUP($C$5,ex.TabNote4[],ROW()-5,FALSE)=0,"",VLOOKUP($C$5,ex.TabNote4[],ROW()-5,FALSE))</f>
        <v>*****@***.co.jp</v>
      </c>
      <c r="J66" s="146" t="b">
        <f t="shared" si="5"/>
        <v>1</v>
      </c>
      <c r="K66" s="141"/>
      <c r="L66" s="79"/>
    </row>
    <row r="67" spans="1:12" s="92" customFormat="1" ht="18.600000000000001">
      <c r="A67" s="315"/>
      <c r="B67" s="118" t="s">
        <v>106</v>
      </c>
      <c r="C67" s="91" t="str">
        <f t="shared" si="7"/>
        <v>**-****-****</v>
      </c>
      <c r="D67" s="60"/>
      <c r="E67" s="305"/>
      <c r="F67" s="141"/>
      <c r="G67" s="141" t="b">
        <f>VLOOKUP($C$5,ex.TabVisible3[],ROW()-5,FALSE)</f>
        <v>1</v>
      </c>
      <c r="H67" s="144" t="str">
        <f>IFERROR(IF(VLOOKUP($C$5,ex.TabNote3[],ROW()-5,FALSE)=0,"",VLOOKUP($C$5,ex.TabNote3[],ROW()-5,FALSE)),"")</f>
        <v/>
      </c>
      <c r="I67" s="144" t="str">
        <f>IF(VLOOKUP($C$5,ex.TabNote4[],ROW()-5,FALSE)=0,"",VLOOKUP($C$5,ex.TabNote4[],ROW()-5,FALSE))</f>
        <v>**-****-****</v>
      </c>
      <c r="J67" s="146" t="b">
        <f t="shared" si="5"/>
        <v>1</v>
      </c>
      <c r="K67" s="141"/>
      <c r="L67" s="79"/>
    </row>
    <row r="68" spans="1:12" s="92" customFormat="1" ht="18.600000000000001">
      <c r="A68" s="315" t="s">
        <v>107</v>
      </c>
      <c r="B68" s="119" t="s">
        <v>108</v>
      </c>
      <c r="C68" s="91" t="str">
        <f t="shared" si="7"/>
        <v>***-****</v>
      </c>
      <c r="D68" s="59"/>
      <c r="E68" s="305"/>
      <c r="F68" s="141"/>
      <c r="G68" s="141" t="b">
        <f>VLOOKUP($C$5,ex.TabVisible3[],ROW()-5,FALSE)</f>
        <v>1</v>
      </c>
      <c r="H68" s="144" t="str">
        <f>IFERROR(IF(VLOOKUP($C$5,ex.TabNote3[],ROW()-5,FALSE)=0,"",VLOOKUP($C$5,ex.TabNote3[],ROW()-5,FALSE)),"")</f>
        <v/>
      </c>
      <c r="I68" s="144" t="str">
        <f>IF(VLOOKUP($C$5,ex.TabNote4[],ROW()-5,FALSE)=0,"",VLOOKUP($C$5,ex.TabNote4[],ROW()-5,FALSE))</f>
        <v>***-****</v>
      </c>
      <c r="J68" s="146" t="b">
        <f t="shared" si="5"/>
        <v>1</v>
      </c>
      <c r="K68" s="141"/>
      <c r="L68" s="79"/>
    </row>
    <row r="69" spans="1:12" s="92" customFormat="1" ht="18.600000000000001">
      <c r="A69" s="315"/>
      <c r="B69" s="119" t="s">
        <v>109</v>
      </c>
      <c r="C69" s="91" t="str">
        <f t="shared" si="7"/>
        <v>○○県</v>
      </c>
      <c r="D69" s="61"/>
      <c r="E69" s="305"/>
      <c r="F69" s="141"/>
      <c r="G69" s="141" t="b">
        <f>VLOOKUP($C$5,ex.TabVisible3[],ROW()-5,FALSE)</f>
        <v>1</v>
      </c>
      <c r="H69" s="144" t="str">
        <f>IFERROR(IF(VLOOKUP($C$5,ex.TabNote3[],ROW()-5,FALSE)=0,"",VLOOKUP($C$5,ex.TabNote3[],ROW()-5,FALSE)),"")</f>
        <v/>
      </c>
      <c r="I69" s="144" t="str">
        <f>IF(VLOOKUP($C$5,ex.TabNote4[],ROW()-5,FALSE)=0,"",VLOOKUP($C$5,ex.TabNote4[],ROW()-5,FALSE))</f>
        <v>○○県</v>
      </c>
      <c r="J69" s="146" t="b">
        <f t="shared" si="5"/>
        <v>1</v>
      </c>
      <c r="K69" s="141"/>
      <c r="L69" s="79"/>
    </row>
    <row r="70" spans="1:12" s="92" customFormat="1" ht="18.600000000000001">
      <c r="A70" s="315"/>
      <c r="B70" s="119" t="s">
        <v>110</v>
      </c>
      <c r="C70" s="91" t="str">
        <f t="shared" si="7"/>
        <v>●●市</v>
      </c>
      <c r="D70" s="60"/>
      <c r="E70" s="305"/>
      <c r="F70" s="141"/>
      <c r="G70" s="141" t="b">
        <f>VLOOKUP($C$5,ex.TabVisible3[],ROW()-5,FALSE)</f>
        <v>1</v>
      </c>
      <c r="H70" s="144" t="str">
        <f>IFERROR(IF(VLOOKUP($C$5,ex.TabNote3[],ROW()-5,FALSE)=0,"",VLOOKUP($C$5,ex.TabNote3[],ROW()-5,FALSE)),"")</f>
        <v/>
      </c>
      <c r="I70" s="144" t="str">
        <f>IF(VLOOKUP($C$5,ex.TabNote4[],ROW()-5,FALSE)=0,"",VLOOKUP($C$5,ex.TabNote4[],ROW()-5,FALSE))</f>
        <v>●●市</v>
      </c>
      <c r="J70" s="146" t="b">
        <f>(AND(G70,H70))</f>
        <v>1</v>
      </c>
      <c r="K70" s="141"/>
      <c r="L70" s="79"/>
    </row>
    <row r="71" spans="1:12" s="92" customFormat="1" ht="19.149999999999999" thickBot="1">
      <c r="A71" s="316"/>
      <c r="B71" s="121" t="s">
        <v>111</v>
      </c>
      <c r="C71" s="99" t="str">
        <f t="shared" si="7"/>
        <v>******　□□ビル1F</v>
      </c>
      <c r="D71" s="62"/>
      <c r="E71" s="305"/>
      <c r="F71" s="141"/>
      <c r="G71" s="141" t="b">
        <f>VLOOKUP($C$5,ex.TabVisible3[],ROW()-5,FALSE)</f>
        <v>1</v>
      </c>
      <c r="H71" s="144" t="str">
        <f>IFERROR(IF(VLOOKUP($C$5,ex.TabNote3[],ROW()-5,FALSE)=0,"",VLOOKUP($C$5,ex.TabNote3[],ROW()-5,FALSE)),"")</f>
        <v/>
      </c>
      <c r="I71" s="144" t="str">
        <f>IF(VLOOKUP($C$5,ex.TabNote4[],ROW()-5,FALSE)=0,"",VLOOKUP($C$5,ex.TabNote4[],ROW()-5,FALSE))</f>
        <v>******　□□ビル1F</v>
      </c>
      <c r="J71" s="146" t="b">
        <f>(AND(G71,H71))</f>
        <v>1</v>
      </c>
      <c r="K71" s="141"/>
      <c r="L71" s="79"/>
    </row>
    <row r="72" spans="1:12" s="113" customFormat="1" ht="18.600000000000001" thickBot="1">
      <c r="A72" s="133"/>
      <c r="C72" s="85"/>
      <c r="D72" s="68"/>
      <c r="E72" s="141"/>
      <c r="F72" s="141"/>
      <c r="G72" s="141">
        <f>VLOOKUP($C$5,ex.TabVisible3[],ROW()-5,FALSE)</f>
        <v>0</v>
      </c>
      <c r="H72" s="144"/>
      <c r="I72" s="144" t="str">
        <f>IF(VLOOKUP($C$5,ex.TabNote4[],ROW()-5,FALSE)=0,"",VLOOKUP($C$5,ex.TabNote4[],ROW()-5,FALSE))</f>
        <v/>
      </c>
      <c r="J72" s="141">
        <f>G72</f>
        <v>0</v>
      </c>
      <c r="K72" s="141"/>
      <c r="L72" s="79"/>
    </row>
    <row r="73" spans="1:12" ht="18.600000000000001" thickBot="1">
      <c r="A73" s="103" t="s">
        <v>175</v>
      </c>
      <c r="B73" s="104"/>
      <c r="C73" s="105"/>
      <c r="D73" s="171" t="s">
        <v>118</v>
      </c>
      <c r="G73" s="141">
        <f>VLOOKUP($C$5,ex.TabVisible3[],ROW()-5,FALSE)</f>
        <v>0</v>
      </c>
      <c r="H73" s="144"/>
      <c r="I73" s="144" t="str">
        <f>IF(VLOOKUP($C$5,ex.TabNote4[],ROW()-5,FALSE)=0,"",VLOOKUP($C$5,ex.TabNote4[],ROW()-5,FALSE))</f>
        <v/>
      </c>
      <c r="J73" s="141">
        <f t="shared" ref="J73:J74" si="8">G73</f>
        <v>0</v>
      </c>
      <c r="L73" s="138"/>
    </row>
    <row r="74" spans="1:12" ht="18.600000000000001" thickBot="1">
      <c r="A74" s="338" t="s">
        <v>176</v>
      </c>
      <c r="B74" s="339"/>
      <c r="C74" s="237" t="str">
        <f>I74</f>
        <v>*******</v>
      </c>
      <c r="D74" s="238" t="s">
        <v>177</v>
      </c>
      <c r="G74" s="141" t="b">
        <f>VLOOKUP($C$5,ex.TabVisible3[],ROW()-5,FALSE)</f>
        <v>1</v>
      </c>
      <c r="H74" s="144"/>
      <c r="I74" s="144" t="str">
        <f>IF(VLOOKUP($C$5,ex.TabNote4[],ROW()-5,FALSE)=0,"",VLOOKUP($C$5,ex.TabNote4[],ROW()-5,FALSE))</f>
        <v>*******</v>
      </c>
      <c r="J74" s="141" t="b">
        <f t="shared" si="8"/>
        <v>1</v>
      </c>
      <c r="L74" s="138"/>
    </row>
    <row r="75" spans="1:12">
      <c r="A75" s="133" t="s">
        <v>141</v>
      </c>
    </row>
    <row r="76" spans="1:12" ht="54.6" customHeight="1">
      <c r="A76" s="346" t="s">
        <v>190</v>
      </c>
      <c r="B76" s="347"/>
      <c r="C76" s="347"/>
      <c r="D76" s="348"/>
    </row>
    <row r="77" spans="1:12">
      <c r="A77" s="188"/>
      <c r="B77" s="188"/>
      <c r="C77" s="188"/>
      <c r="D77" s="188"/>
    </row>
    <row r="78" spans="1:12">
      <c r="A78" s="188"/>
      <c r="B78" s="188"/>
      <c r="C78" s="188"/>
      <c r="D78" s="188"/>
    </row>
    <row r="79" spans="1:12">
      <c r="A79" s="188"/>
      <c r="B79" s="188"/>
      <c r="C79" s="188"/>
      <c r="D79" s="188"/>
    </row>
  </sheetData>
  <sheetProtection algorithmName="SHA-512" hashValue="G6aAiKboFQx8wldPddkbEVYK34SM7IarWr6/Cs7aamMiRCILHk6rA12vqS3HV7peVJX8w5nhJTpiJEJtmqIXxQ==" saltValue="iSk0jiXxgw9kH2onI7bA7w==" spinCount="100000" sheet="1" objects="1" scenarios="1"/>
  <protectedRanges>
    <protectedRange password="C5D8" sqref="A1:B2 A9:A13 A34:B34 A7:B8 A74:B74 A5:B5 A36:B36 A35" name="範囲1"/>
    <protectedRange password="C5D8" sqref="A14:A18" name="範囲2_4"/>
    <protectedRange password="C5D8" sqref="B50 A31:B31 B39 A38:B38" name="範囲2_7"/>
    <protectedRange password="C5D8" sqref="A33:B33 B61 A73:B73" name="範囲2_1_6"/>
    <protectedRange password="C5D8" sqref="A4:B4" name="範囲1_1"/>
    <protectedRange password="C5D8" sqref="B14:B18" name="範囲2_4_1"/>
    <protectedRange password="C5D8" sqref="B46:B49" name="範囲2_4_2"/>
    <protectedRange password="C5D8" sqref="A40:B40" name="範囲2_7_1"/>
    <protectedRange password="C5D8" sqref="B41" name="範囲1_9_1"/>
    <protectedRange password="C5D8" sqref="A41 B42:B43 A43" name="範囲1_2_7_1"/>
    <protectedRange password="C5D8" sqref="A44:B44" name="範囲1_4_5_1"/>
    <protectedRange password="C5D8" sqref="A46:A47" name="範囲2_4_1_5_1"/>
    <protectedRange password="C5D8" sqref="A48:A49 A45:B45" name="範囲2_4_2_5_1"/>
    <protectedRange password="C5D8" sqref="B57:B60" name="範囲2_4_3"/>
    <protectedRange password="C5D8" sqref="A51:B51" name="範囲2_7_2"/>
    <protectedRange password="C5D8" sqref="B52" name="範囲1_9_2"/>
    <protectedRange password="C5D8" sqref="B53:B54 A52 A54" name="範囲1_2_7_2"/>
    <protectedRange password="C5D8" sqref="A55:B55" name="範囲1_4_5_2"/>
    <protectedRange password="C5D8" sqref="A57:A58" name="範囲2_4_1_5_2"/>
    <protectedRange password="C5D8" sqref="A56:B56 A59:A60" name="範囲2_4_2_5_2"/>
    <protectedRange password="C5D8" sqref="B68:B71 B27:B30" name="範囲2_4_4"/>
    <protectedRange password="C5D8" sqref="A62:B62 A21:B21" name="範囲2_7_3"/>
    <protectedRange password="C5D8" sqref="B63 B22" name="範囲1_9_3"/>
    <protectedRange password="C5D8" sqref="B64:B65 A63 A65 B23:B24 A22 A24" name="範囲1_2_7_3"/>
    <protectedRange password="C5D8" sqref="A66:B66 A25:B25" name="範囲1_4_5_3"/>
    <protectedRange password="C5D8" sqref="A68:A69 A27:A28" name="範囲2_4_1_5_3"/>
    <protectedRange password="C5D8" sqref="A67:B67 A70:A71 A26:B26 A29:A30" name="範囲2_4_2_5_3"/>
    <protectedRange password="C5D8" sqref="A39" name="範囲2_7_4"/>
    <protectedRange password="C5D8" sqref="A50" name="範囲2_7_5"/>
    <protectedRange password="C5D8" sqref="A61" name="範囲2_1_6_1"/>
  </protectedRanges>
  <mergeCells count="23">
    <mergeCell ref="A62:B62"/>
    <mergeCell ref="A63:A67"/>
    <mergeCell ref="A68:A71"/>
    <mergeCell ref="A74:B74"/>
    <mergeCell ref="A76:D76"/>
    <mergeCell ref="A57:A60"/>
    <mergeCell ref="A21:B21"/>
    <mergeCell ref="A22:A26"/>
    <mergeCell ref="A27:A30"/>
    <mergeCell ref="A31:B31"/>
    <mergeCell ref="A34:B34"/>
    <mergeCell ref="A35:A36"/>
    <mergeCell ref="A40:B40"/>
    <mergeCell ref="A41:A45"/>
    <mergeCell ref="A46:A49"/>
    <mergeCell ref="A51:B51"/>
    <mergeCell ref="A52:A56"/>
    <mergeCell ref="A20:B20"/>
    <mergeCell ref="A2:D2"/>
    <mergeCell ref="A3:D3"/>
    <mergeCell ref="A5:B5"/>
    <mergeCell ref="A10:A14"/>
    <mergeCell ref="A15:A18"/>
  </mergeCells>
  <phoneticPr fontId="1"/>
  <conditionalFormatting sqref="C5:D5">
    <cfRule type="expression" dxfId="691" priority="4">
      <formula>$F5</formula>
    </cfRule>
  </conditionalFormatting>
  <conditionalFormatting sqref="C20:D20">
    <cfRule type="expression" dxfId="690" priority="2">
      <formula>$F20</formula>
    </cfRule>
  </conditionalFormatting>
  <conditionalFormatting sqref="C21:D31">
    <cfRule type="expression" dxfId="689" priority="3">
      <formula>($H21=FALSE)</formula>
    </cfRule>
    <cfRule type="expression" dxfId="688" priority="5">
      <formula>($J21=FALSE)</formula>
    </cfRule>
  </conditionalFormatting>
  <conditionalFormatting sqref="C34:D34 C9:D18 C36:D36 C40:D49 C51:D60 C62:D71">
    <cfRule type="expression" dxfId="687" priority="7">
      <formula>($J9=FALSE)</formula>
    </cfRule>
  </conditionalFormatting>
  <conditionalFormatting sqref="C34:D34">
    <cfRule type="expression" dxfId="686" priority="6">
      <formula>$F34</formula>
    </cfRule>
  </conditionalFormatting>
  <conditionalFormatting sqref="C35:D35">
    <cfRule type="expression" dxfId="685" priority="1">
      <formula>($I35=FALSE)</formula>
    </cfRule>
  </conditionalFormatting>
  <conditionalFormatting sqref="D74">
    <cfRule type="expression" dxfId="684" priority="8">
      <formula>$K$21&gt;200</formula>
    </cfRule>
  </conditionalFormatting>
  <dataValidations count="1">
    <dataValidation type="custom" allowBlank="1" showInputMessage="1" showErrorMessage="1" errorTitle="警告" error="メールアドレスは１つしか入力できません。" sqref="D25 D44 D66 D55" xr:uid="{799B8B46-791D-48E8-9966-CE48DFB27D0E}">
      <formula1>LEN(D25)-LEN(SUBSTITUTE(D25, "@",""))/LEN("@")&lt;2</formula1>
    </dataValidation>
  </dataValidations>
  <hyperlinks>
    <hyperlink ref="C35" r:id="rId1" xr:uid="{132EFB8E-6DC5-483A-8412-A022EE33EA9C}"/>
  </hyperlinks>
  <printOptions horizontalCentered="1" verticalCentered="1"/>
  <pageMargins left="0.39370078740157483" right="0.39370078740157483" top="0.55118110236220474" bottom="0.55118110236220474" header="0.31496062992125984" footer="0.31496062992125984"/>
  <pageSetup paperSize="9" scale="45" fitToHeight="2"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549A0B1-C510-4369-A0C7-ADEDD1C8AB14}">
          <x14:formula1>
            <xm:f>'L2Blocker SARMS USBメモリ 申請書記入例制御'!$A$2:$A$4</xm:f>
          </x14:formula1>
          <xm:sqref>C5</xm:sqref>
        </x14:dataValidation>
        <x14:dataValidation type="list" allowBlank="1" showInputMessage="1" showErrorMessage="1" xr:uid="{34E7A6E0-22E5-45FC-A79C-523D942E2C6E}">
          <x14:formula1>
            <xm:f>'L2Blocker SARMS USBメモリ 申請書記入例制御'!$I$3:$I$4</xm:f>
          </x14:formula1>
          <xm:sqref>C20</xm:sqref>
        </x14:dataValidation>
        <x14:dataValidation type="list" allowBlank="1" showInputMessage="1" showErrorMessage="1" xr:uid="{24C05A3D-DBF2-4A8B-8842-7CF6FF9E3E93}">
          <x14:formula1>
            <xm:f>'L2Blocker SARMS USBメモリ 申請書記入例制御'!$G$2</xm:f>
          </x14:formula1>
          <xm:sqref>C34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BEA1C-37D7-4E48-A04D-8B96E3534317}">
  <sheetPr codeName="Sheet3"/>
  <dimension ref="A1:D12"/>
  <sheetViews>
    <sheetView workbookViewId="0">
      <selection activeCell="C3" sqref="C3"/>
    </sheetView>
  </sheetViews>
  <sheetFormatPr defaultColWidth="8.875" defaultRowHeight="18"/>
  <cols>
    <col min="1" max="1" width="6" customWidth="1"/>
    <col min="2" max="2" width="61" bestFit="1" customWidth="1"/>
    <col min="3" max="3" width="104.125" customWidth="1"/>
    <col min="4" max="4" width="103" bestFit="1" customWidth="1"/>
  </cols>
  <sheetData>
    <row r="1" spans="1:4" ht="25.15" thickBot="1">
      <c r="A1" s="24" t="s">
        <v>191</v>
      </c>
    </row>
    <row r="2" spans="1:4" ht="19.149999999999999" thickTop="1" thickBot="1">
      <c r="A2" s="22" t="s">
        <v>192</v>
      </c>
      <c r="B2" s="349" t="s">
        <v>193</v>
      </c>
      <c r="C2" s="350"/>
      <c r="D2" s="22" t="s">
        <v>194</v>
      </c>
    </row>
    <row r="3" spans="1:4" ht="18.600000000000001" thickTop="1">
      <c r="A3" s="21" t="s">
        <v>195</v>
      </c>
      <c r="B3" s="27" t="s">
        <v>147</v>
      </c>
      <c r="C3" s="25" t="s">
        <v>196</v>
      </c>
      <c r="D3" s="21"/>
    </row>
    <row r="4" spans="1:4">
      <c r="A4" s="20" t="s">
        <v>197</v>
      </c>
      <c r="B4" s="20" t="s">
        <v>198</v>
      </c>
      <c r="C4" s="25" t="s">
        <v>199</v>
      </c>
      <c r="D4" s="20"/>
    </row>
    <row r="5" spans="1:4">
      <c r="A5" s="20" t="s">
        <v>200</v>
      </c>
      <c r="B5" s="26" t="s">
        <v>201</v>
      </c>
      <c r="C5" s="25" t="s">
        <v>202</v>
      </c>
      <c r="D5" s="20"/>
    </row>
    <row r="6" spans="1:4">
      <c r="A6" s="20" t="s">
        <v>203</v>
      </c>
      <c r="B6" s="26" t="s">
        <v>204</v>
      </c>
      <c r="C6" s="25" t="s">
        <v>205</v>
      </c>
      <c r="D6" s="20"/>
    </row>
    <row r="7" spans="1:4">
      <c r="A7" s="20" t="s">
        <v>206</v>
      </c>
      <c r="B7" s="26" t="s">
        <v>207</v>
      </c>
      <c r="C7" s="25" t="s">
        <v>208</v>
      </c>
      <c r="D7" s="20"/>
    </row>
    <row r="8" spans="1:4">
      <c r="A8" s="20" t="s">
        <v>209</v>
      </c>
      <c r="B8" s="26" t="s">
        <v>210</v>
      </c>
      <c r="C8" s="284" t="s">
        <v>211</v>
      </c>
      <c r="D8" s="20"/>
    </row>
    <row r="10" spans="1:4" ht="18.600000000000001" thickBot="1">
      <c r="A10" s="23" t="s">
        <v>192</v>
      </c>
      <c r="B10" s="351" t="s">
        <v>212</v>
      </c>
      <c r="C10" s="352"/>
      <c r="D10" s="23" t="s">
        <v>194</v>
      </c>
    </row>
    <row r="11" spans="1:4">
      <c r="A11" s="21" t="s">
        <v>213</v>
      </c>
      <c r="B11" s="27" t="s">
        <v>201</v>
      </c>
      <c r="C11" s="284" t="s">
        <v>214</v>
      </c>
      <c r="D11" s="21" t="s">
        <v>215</v>
      </c>
    </row>
    <row r="12" spans="1:4">
      <c r="A12" s="20" t="s">
        <v>216</v>
      </c>
      <c r="B12" s="26" t="s">
        <v>204</v>
      </c>
      <c r="C12" s="25" t="s">
        <v>217</v>
      </c>
      <c r="D12" s="20" t="s">
        <v>218</v>
      </c>
    </row>
  </sheetData>
  <mergeCells count="2">
    <mergeCell ref="B2:C2"/>
    <mergeCell ref="B10:C10"/>
  </mergeCells>
  <phoneticPr fontId="1"/>
  <hyperlinks>
    <hyperlink ref="C3" r:id="rId1" xr:uid="{A74FA82F-314B-4864-B3E9-D3E2B746451F}"/>
    <hyperlink ref="C4" r:id="rId2" xr:uid="{1FA22721-AE26-4253-95C3-0BC62B606682}"/>
    <hyperlink ref="C5" r:id="rId3" xr:uid="{12D4A62F-07BF-4254-9ADD-C3F06BC28467}"/>
    <hyperlink ref="C6" r:id="rId4" xr:uid="{189D79AD-1128-490E-9BEA-CA97BB61BCF7}"/>
    <hyperlink ref="C8" r:id="rId5" xr:uid="{1DE09C5D-832D-45E1-9EE2-0D706FF3ABED}"/>
    <hyperlink ref="C7" r:id="rId6" xr:uid="{D647CCA2-710A-4D22-8AF8-8217CE54E276}"/>
    <hyperlink ref="C11" r:id="rId7" xr:uid="{73CD7712-E4D7-45FD-81D5-364EDC8447FC}"/>
    <hyperlink ref="C12" r:id="rId8" xr:uid="{B4F869DB-25DD-4CD6-83ED-2C348C478DED}"/>
  </hyperlinks>
  <pageMargins left="0.31496062992125984" right="0.31496062992125984" top="0.74803149606299213" bottom="0.74803149606299213" header="0.31496062992125984" footer="0.31496062992125984"/>
  <pageSetup paperSize="9" scale="45" orientation="landscape"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89CEC-795F-2643-BADC-27CED3F60F75}">
  <dimension ref="A2:D74"/>
  <sheetViews>
    <sheetView topLeftCell="A4" workbookViewId="0">
      <selection activeCell="C11" sqref="C11"/>
    </sheetView>
  </sheetViews>
  <sheetFormatPr defaultColWidth="11" defaultRowHeight="18"/>
  <cols>
    <col min="2" max="2" width="12.625" customWidth="1"/>
    <col min="3" max="3" width="70.375" customWidth="1"/>
  </cols>
  <sheetData>
    <row r="2" spans="2:4">
      <c r="B2" t="s">
        <v>219</v>
      </c>
      <c r="C2" t="s">
        <v>220</v>
      </c>
      <c r="D2" t="s">
        <v>221</v>
      </c>
    </row>
    <row r="3" spans="2:4" ht="72">
      <c r="B3">
        <v>20240619</v>
      </c>
      <c r="C3" s="13" t="s">
        <v>222</v>
      </c>
      <c r="D3" t="s">
        <v>223</v>
      </c>
    </row>
    <row r="4" spans="2:4" ht="126">
      <c r="B4">
        <v>20240809</v>
      </c>
      <c r="C4" s="13" t="s">
        <v>224</v>
      </c>
      <c r="D4" t="s">
        <v>225</v>
      </c>
    </row>
    <row r="5" spans="2:4" ht="54">
      <c r="B5">
        <v>20240809</v>
      </c>
      <c r="C5" s="13" t="s">
        <v>226</v>
      </c>
      <c r="D5" t="s">
        <v>225</v>
      </c>
    </row>
    <row r="6" spans="2:4" ht="72">
      <c r="B6">
        <v>20240809</v>
      </c>
      <c r="C6" s="13" t="s">
        <v>227</v>
      </c>
      <c r="D6" t="s">
        <v>225</v>
      </c>
    </row>
    <row r="7" spans="2:4" ht="54">
      <c r="B7">
        <v>20241209</v>
      </c>
      <c r="C7" s="13" t="s">
        <v>228</v>
      </c>
      <c r="D7" t="s">
        <v>229</v>
      </c>
    </row>
    <row r="8" spans="2:4" ht="72">
      <c r="B8">
        <v>20240210</v>
      </c>
      <c r="C8" s="13" t="s">
        <v>230</v>
      </c>
      <c r="D8" t="s">
        <v>229</v>
      </c>
    </row>
    <row r="9" spans="2:4" ht="36">
      <c r="B9">
        <v>20250514</v>
      </c>
      <c r="C9" s="13" t="s">
        <v>231</v>
      </c>
      <c r="D9" t="s">
        <v>229</v>
      </c>
    </row>
    <row r="10" spans="2:4" ht="54">
      <c r="B10">
        <v>20251104</v>
      </c>
      <c r="C10" s="13" t="s">
        <v>232</v>
      </c>
      <c r="D10" t="s">
        <v>229</v>
      </c>
    </row>
    <row r="74" spans="1:1">
      <c r="A74" t="s">
        <v>233</v>
      </c>
    </row>
  </sheetData>
  <phoneticPr fontId="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BCACA-9246-0144-8356-73E3FB15DB87}">
  <sheetPr codeName="Sheet4">
    <tabColor rgb="FF92D050"/>
  </sheetPr>
  <dimension ref="A1:GM129"/>
  <sheetViews>
    <sheetView zoomScale="90" zoomScaleNormal="90" workbookViewId="0">
      <selection activeCell="R18" sqref="R18"/>
    </sheetView>
  </sheetViews>
  <sheetFormatPr defaultColWidth="10.875" defaultRowHeight="18" customHeight="1"/>
  <cols>
    <col min="1" max="1" width="63.625" customWidth="1"/>
    <col min="2" max="2" width="24" customWidth="1"/>
    <col min="3" max="3" width="64.125" customWidth="1"/>
    <col min="4" max="6" width="20.875" customWidth="1"/>
    <col min="7" max="7" width="31" customWidth="1"/>
    <col min="8" max="11" width="4.875" customWidth="1"/>
    <col min="12" max="12" width="14" customWidth="1"/>
    <col min="13" max="17" width="4.875" customWidth="1"/>
    <col min="36" max="47" width="5.875" customWidth="1"/>
    <col min="52" max="57" width="4" customWidth="1"/>
    <col min="73" max="76" width="3.125" customWidth="1"/>
    <col min="88" max="96" width="3.625" customWidth="1"/>
  </cols>
  <sheetData>
    <row r="1" spans="1:12" ht="18" customHeight="1">
      <c r="A1" s="2" t="s">
        <v>234</v>
      </c>
      <c r="B1" s="1" t="s">
        <v>235</v>
      </c>
      <c r="C1" t="s">
        <v>236</v>
      </c>
      <c r="D1" s="1" t="s">
        <v>237</v>
      </c>
      <c r="E1" s="1" t="s">
        <v>238</v>
      </c>
      <c r="F1" s="1"/>
      <c r="G1" s="12" t="s">
        <v>172</v>
      </c>
      <c r="I1" s="19" t="s">
        <v>239</v>
      </c>
      <c r="L1" t="s">
        <v>240</v>
      </c>
    </row>
    <row r="2" spans="1:12" ht="18" customHeight="1">
      <c r="A2" t="s">
        <v>241</v>
      </c>
      <c r="C2" t="s">
        <v>149</v>
      </c>
      <c r="E2" t="str">
        <f>IF('LANSCOPE 申請書'!C6="新規", "", "前回申請内容から変更なし")</f>
        <v>前回申請内容から変更なし</v>
      </c>
      <c r="G2" t="s">
        <v>242</v>
      </c>
      <c r="I2" s="7"/>
      <c r="L2" s="7" t="s">
        <v>243</v>
      </c>
    </row>
    <row r="3" spans="1:12" ht="18" customHeight="1">
      <c r="A3" t="s">
        <v>244</v>
      </c>
      <c r="C3" t="str">
        <f>IF(COUNTIF(テーブル1[追加更新のない商材], 'LANSCOPE 申請書'!C5) &gt; 0, "", "追加/更新/作業")</f>
        <v>追加/更新/作業</v>
      </c>
      <c r="E3" t="s">
        <v>159</v>
      </c>
      <c r="I3" s="10" t="s">
        <v>245</v>
      </c>
      <c r="L3" s="10" t="s">
        <v>246</v>
      </c>
    </row>
    <row r="4" spans="1:12" ht="18" customHeight="1">
      <c r="A4" t="s">
        <v>247</v>
      </c>
      <c r="I4" s="7" t="s">
        <v>248</v>
      </c>
      <c r="L4" s="7" t="s">
        <v>249</v>
      </c>
    </row>
    <row r="5" spans="1:12" ht="18" customHeight="1">
      <c r="A5" t="s">
        <v>250</v>
      </c>
      <c r="C5" s="14"/>
      <c r="L5" s="43"/>
    </row>
    <row r="6" spans="1:12" ht="18" customHeight="1">
      <c r="A6" t="s">
        <v>251</v>
      </c>
    </row>
    <row r="7" spans="1:12" ht="18" customHeight="1">
      <c r="A7" t="s">
        <v>252</v>
      </c>
      <c r="I7" s="10"/>
    </row>
    <row r="8" spans="1:12" ht="18" customHeight="1">
      <c r="A8" t="s">
        <v>253</v>
      </c>
    </row>
    <row r="9" spans="1:12" ht="18" customHeight="1">
      <c r="A9" t="s">
        <v>254</v>
      </c>
    </row>
    <row r="10" spans="1:12" ht="18" customHeight="1">
      <c r="A10" t="s">
        <v>255</v>
      </c>
    </row>
    <row r="11" spans="1:12" ht="18" customHeight="1">
      <c r="A11" t="s">
        <v>256</v>
      </c>
    </row>
    <row r="12" spans="1:12" ht="18" customHeight="1">
      <c r="A12" t="s">
        <v>257</v>
      </c>
    </row>
    <row r="13" spans="1:12" ht="18" customHeight="1">
      <c r="A13" t="s">
        <v>258</v>
      </c>
    </row>
    <row r="17" spans="1:195" ht="18" customHeight="1">
      <c r="C17" t="s">
        <v>259</v>
      </c>
      <c r="BL17" s="16"/>
      <c r="DV17" t="s">
        <v>260</v>
      </c>
      <c r="DW17" t="s">
        <v>261</v>
      </c>
      <c r="DX17" t="s">
        <v>4</v>
      </c>
      <c r="DY17" t="s">
        <v>262</v>
      </c>
    </row>
    <row r="18" spans="1:195" ht="69" customHeight="1">
      <c r="A18" s="4" t="s">
        <v>234</v>
      </c>
      <c r="B18" s="3" t="s">
        <v>263</v>
      </c>
      <c r="C18" t="s">
        <v>264</v>
      </c>
      <c r="D18" s="295" t="s">
        <v>260</v>
      </c>
      <c r="E18" s="290" t="s">
        <v>261</v>
      </c>
      <c r="F18" s="290" t="s">
        <v>4</v>
      </c>
      <c r="G18" s="291" t="s">
        <v>262</v>
      </c>
      <c r="H18" s="8" t="s">
        <v>265</v>
      </c>
      <c r="I18" s="8" t="s">
        <v>266</v>
      </c>
      <c r="J18" s="8" t="s">
        <v>267</v>
      </c>
      <c r="K18" s="8" t="s">
        <v>268</v>
      </c>
      <c r="L18" s="8" t="s">
        <v>269</v>
      </c>
      <c r="M18" s="8" t="s">
        <v>270</v>
      </c>
      <c r="N18" s="8" t="s">
        <v>271</v>
      </c>
      <c r="O18" s="8" t="s">
        <v>272</v>
      </c>
      <c r="P18" s="8" t="s">
        <v>273</v>
      </c>
      <c r="Q18" s="15" t="s">
        <v>6</v>
      </c>
      <c r="R18" s="8" t="s">
        <v>274</v>
      </c>
      <c r="S18" s="8" t="s">
        <v>275</v>
      </c>
      <c r="T18" s="8" t="s">
        <v>276</v>
      </c>
      <c r="U18" s="8" t="s">
        <v>277</v>
      </c>
      <c r="V18" s="8" t="s">
        <v>102</v>
      </c>
      <c r="W18" s="8" t="s">
        <v>278</v>
      </c>
      <c r="X18" s="8" t="s">
        <v>279</v>
      </c>
      <c r="Y18" s="8" t="s">
        <v>280</v>
      </c>
      <c r="Z18" s="8" t="s">
        <v>281</v>
      </c>
      <c r="AA18" s="8" t="s">
        <v>282</v>
      </c>
      <c r="AB18" s="8" t="s">
        <v>283</v>
      </c>
      <c r="AC18" s="8" t="s">
        <v>284</v>
      </c>
      <c r="AD18" s="8" t="s">
        <v>285</v>
      </c>
      <c r="AE18" s="8" t="s">
        <v>286</v>
      </c>
      <c r="AF18" s="8" t="s">
        <v>287</v>
      </c>
      <c r="AG18" s="8" t="s">
        <v>115</v>
      </c>
      <c r="AH18" s="8" t="s">
        <v>288</v>
      </c>
      <c r="AI18" s="8" t="s">
        <v>289</v>
      </c>
      <c r="AJ18" s="15" t="s">
        <v>25</v>
      </c>
      <c r="AK18" s="15" t="s">
        <v>290</v>
      </c>
      <c r="AL18" s="15" t="s">
        <v>291</v>
      </c>
      <c r="AM18" s="15" t="s">
        <v>292</v>
      </c>
      <c r="AN18" s="15" t="s">
        <v>293</v>
      </c>
      <c r="AO18" s="15" t="s">
        <v>294</v>
      </c>
      <c r="AP18" s="15" t="s">
        <v>295</v>
      </c>
      <c r="AQ18" s="15" t="s">
        <v>296</v>
      </c>
      <c r="AR18" s="15" t="s">
        <v>297</v>
      </c>
      <c r="AS18" s="15" t="s">
        <v>298</v>
      </c>
      <c r="AT18" s="15" t="s">
        <v>299</v>
      </c>
      <c r="AU18" s="15" t="s">
        <v>300</v>
      </c>
      <c r="AV18" s="8" t="s">
        <v>38</v>
      </c>
      <c r="AW18" s="8" t="s">
        <v>39</v>
      </c>
      <c r="AX18" s="8" t="s">
        <v>301</v>
      </c>
      <c r="AY18" s="8" t="s">
        <v>302</v>
      </c>
      <c r="AZ18" s="15" t="s">
        <v>42</v>
      </c>
      <c r="BA18" s="15" t="s">
        <v>303</v>
      </c>
      <c r="BB18" s="15" t="s">
        <v>304</v>
      </c>
      <c r="BC18" s="15" t="s">
        <v>305</v>
      </c>
      <c r="BD18" s="15" t="s">
        <v>306</v>
      </c>
      <c r="BE18" s="15" t="s">
        <v>307</v>
      </c>
      <c r="BF18" s="8" t="s">
        <v>43</v>
      </c>
      <c r="BG18" s="15" t="s">
        <v>308</v>
      </c>
      <c r="BH18" s="8" t="s">
        <v>309</v>
      </c>
      <c r="BI18" s="8" t="s">
        <v>310</v>
      </c>
      <c r="BJ18" s="8" t="s">
        <v>311</v>
      </c>
      <c r="BK18" s="8" t="s">
        <v>312</v>
      </c>
      <c r="BL18" s="8" t="s">
        <v>313</v>
      </c>
      <c r="BM18" s="8" t="s">
        <v>314</v>
      </c>
      <c r="BN18" s="8" t="s">
        <v>315</v>
      </c>
      <c r="BO18" s="8" t="s">
        <v>316</v>
      </c>
      <c r="BP18" s="8" t="s">
        <v>317</v>
      </c>
      <c r="BQ18" s="8" t="s">
        <v>318</v>
      </c>
      <c r="BR18" s="8" t="s">
        <v>319</v>
      </c>
      <c r="BS18" s="8" t="s">
        <v>320</v>
      </c>
      <c r="BT18" s="8" t="s">
        <v>321</v>
      </c>
      <c r="BU18" s="47" t="s">
        <v>322</v>
      </c>
      <c r="BV18" s="47" t="s">
        <v>323</v>
      </c>
      <c r="BW18" s="47" t="s">
        <v>324</v>
      </c>
      <c r="BX18" s="47" t="s">
        <v>325</v>
      </c>
      <c r="BY18" s="8" t="s">
        <v>326</v>
      </c>
      <c r="BZ18" s="8" t="s">
        <v>327</v>
      </c>
      <c r="CA18" s="8" t="s">
        <v>328</v>
      </c>
      <c r="CB18" s="8" t="s">
        <v>329</v>
      </c>
      <c r="CC18" s="8" t="s">
        <v>330</v>
      </c>
      <c r="CD18" s="8" t="s">
        <v>331</v>
      </c>
      <c r="CE18" s="8" t="s">
        <v>332</v>
      </c>
      <c r="CF18" s="8" t="s">
        <v>333</v>
      </c>
      <c r="CG18" s="8" t="s">
        <v>334</v>
      </c>
      <c r="CH18" s="8" t="s">
        <v>335</v>
      </c>
      <c r="CI18" s="8" t="s">
        <v>336</v>
      </c>
      <c r="CJ18" s="47" t="s">
        <v>337</v>
      </c>
      <c r="CK18" s="47" t="s">
        <v>338</v>
      </c>
      <c r="CL18" s="47" t="s">
        <v>339</v>
      </c>
      <c r="CM18" s="47" t="s">
        <v>340</v>
      </c>
      <c r="CN18" s="47" t="s">
        <v>341</v>
      </c>
      <c r="CO18" s="47" t="s">
        <v>342</v>
      </c>
      <c r="CP18" s="47" t="s">
        <v>343</v>
      </c>
      <c r="CQ18" s="47" t="s">
        <v>344</v>
      </c>
      <c r="CR18" s="47" t="s">
        <v>345</v>
      </c>
      <c r="CS18" s="8" t="s">
        <v>69</v>
      </c>
      <c r="CT18" s="8" t="s">
        <v>346</v>
      </c>
      <c r="CU18" s="8" t="s">
        <v>347</v>
      </c>
      <c r="CV18" s="8" t="s">
        <v>348</v>
      </c>
      <c r="CW18" s="8" t="s">
        <v>349</v>
      </c>
      <c r="CX18" s="8" t="s">
        <v>350</v>
      </c>
      <c r="CY18" s="8" t="s">
        <v>351</v>
      </c>
      <c r="CZ18" s="8" t="s">
        <v>352</v>
      </c>
      <c r="DA18" s="8" t="s">
        <v>353</v>
      </c>
      <c r="DB18" s="8" t="s">
        <v>354</v>
      </c>
      <c r="DC18" s="8" t="s">
        <v>355</v>
      </c>
      <c r="DD18" s="15" t="s">
        <v>44</v>
      </c>
      <c r="DE18" s="8" t="s">
        <v>239</v>
      </c>
      <c r="DF18" s="8" t="s">
        <v>356</v>
      </c>
      <c r="DG18" s="8" t="s">
        <v>357</v>
      </c>
      <c r="DH18" s="8" t="s">
        <v>358</v>
      </c>
      <c r="DI18" s="8" t="s">
        <v>359</v>
      </c>
      <c r="DJ18" s="8" t="s">
        <v>360</v>
      </c>
      <c r="DK18" s="8" t="s">
        <v>361</v>
      </c>
      <c r="DL18" s="8" t="s">
        <v>362</v>
      </c>
      <c r="DM18" s="8" t="s">
        <v>363</v>
      </c>
      <c r="DN18" s="8" t="s">
        <v>364</v>
      </c>
      <c r="DO18" s="8" t="s">
        <v>365</v>
      </c>
      <c r="DP18" s="17" t="s">
        <v>366</v>
      </c>
      <c r="DQ18" s="18" t="s">
        <v>367</v>
      </c>
      <c r="DR18" s="17" t="s">
        <v>368</v>
      </c>
      <c r="DS18" s="17" t="s">
        <v>369</v>
      </c>
      <c r="DV18">
        <f>MAX(DV19:DV45)</f>
        <v>329</v>
      </c>
      <c r="DW18">
        <f t="shared" ref="DW18:EJ18" si="0">MAX(DW19:DW45)</f>
        <v>309</v>
      </c>
      <c r="DX18">
        <f t="shared" si="0"/>
        <v>185</v>
      </c>
      <c r="DY18">
        <f t="shared" si="0"/>
        <v>131</v>
      </c>
      <c r="DZ18">
        <f t="shared" si="0"/>
        <v>0</v>
      </c>
      <c r="EA18">
        <f t="shared" si="0"/>
        <v>0</v>
      </c>
      <c r="EB18">
        <f t="shared" si="0"/>
        <v>0</v>
      </c>
      <c r="EC18">
        <f t="shared" si="0"/>
        <v>0</v>
      </c>
      <c r="ED18">
        <f t="shared" si="0"/>
        <v>0</v>
      </c>
      <c r="EE18">
        <f t="shared" si="0"/>
        <v>0</v>
      </c>
      <c r="EF18">
        <f t="shared" si="0"/>
        <v>0</v>
      </c>
      <c r="EG18">
        <f t="shared" si="0"/>
        <v>0</v>
      </c>
      <c r="EH18">
        <f t="shared" si="0"/>
        <v>0</v>
      </c>
      <c r="EI18">
        <f t="shared" si="0"/>
        <v>0</v>
      </c>
      <c r="EJ18">
        <f t="shared" si="0"/>
        <v>143</v>
      </c>
      <c r="EK18">
        <f>MAX(EK19:EK45)</f>
        <v>0</v>
      </c>
      <c r="EL18">
        <f t="shared" ref="EL18" si="1">MAX(EL19:EL45)</f>
        <v>55</v>
      </c>
      <c r="EM18">
        <f t="shared" ref="EM18" si="2">MAX(EM19:EM45)</f>
        <v>0</v>
      </c>
      <c r="EN18">
        <f t="shared" ref="EN18" si="3">MAX(EN19:EN45)</f>
        <v>0</v>
      </c>
      <c r="EO18">
        <f t="shared" ref="EO18" si="4">MAX(EO19:EO45)</f>
        <v>0</v>
      </c>
      <c r="EP18">
        <f t="shared" ref="EP18" si="5">MAX(EP19:EP45)</f>
        <v>0</v>
      </c>
      <c r="EQ18">
        <f t="shared" ref="EQ18" si="6">MAX(EQ19:EQ45)</f>
        <v>391</v>
      </c>
    </row>
    <row r="19" spans="1:195" ht="18" customHeight="1">
      <c r="A19" s="296" t="s">
        <v>147</v>
      </c>
      <c r="B19" s="296" t="s">
        <v>149</v>
      </c>
      <c r="C19" t="str">
        <f>A19&amp;B19</f>
        <v>LANSCOPE エンドポイントマネージャー オンプレミス版新規</v>
      </c>
      <c r="G19" t="s">
        <v>370</v>
      </c>
      <c r="Q19" s="13"/>
      <c r="R19" s="13" t="s">
        <v>371</v>
      </c>
      <c r="Y19" s="13" t="s">
        <v>372</v>
      </c>
      <c r="BO19" s="13" t="s">
        <v>372</v>
      </c>
      <c r="CD19" s="13" t="s">
        <v>372</v>
      </c>
      <c r="CX19" s="13" t="s">
        <v>372</v>
      </c>
      <c r="DJ19" s="13" t="s">
        <v>372</v>
      </c>
      <c r="DV19">
        <f>LENB(TabNote[[#This Row],[お客さまID*]])</f>
        <v>0</v>
      </c>
      <c r="DW19">
        <f>LENB(TabNote[[#This Row],[環境引き継ぎ元のID*]])</f>
        <v>0</v>
      </c>
      <c r="DX19">
        <f>LENB(TabNote[[#This Row],[ライセンスキー]])</f>
        <v>0</v>
      </c>
      <c r="DY19">
        <f>LENB(TabNote[[#This Row],[契約年数（原則、年単位で指定ください）]])</f>
        <v>49</v>
      </c>
      <c r="DZ19">
        <f>LENB(TabNote[[#This Row],[列7]])</f>
        <v>0</v>
      </c>
      <c r="EA19">
        <f>LENB(TabNote[[#This Row],[列8]])</f>
        <v>0</v>
      </c>
      <c r="EB19">
        <f>LENB(TabNote[[#This Row],[列9]])</f>
        <v>0</v>
      </c>
      <c r="EC19">
        <f>LENB(TabNote[[#This Row],[列10]])</f>
        <v>0</v>
      </c>
      <c r="ED19">
        <f>LENB(TabNote[[#This Row],[列11]])</f>
        <v>0</v>
      </c>
      <c r="EE19">
        <f>LENB(TabNote[[#This Row],[列12]])</f>
        <v>0</v>
      </c>
      <c r="EF19">
        <f>LENB(TabNote[[#This Row],[列13]])</f>
        <v>0</v>
      </c>
      <c r="EG19">
        <f>LENB(TabNote[[#This Row],[列14]])</f>
        <v>0</v>
      </c>
      <c r="EH19">
        <f>LENB(TabNote[[#This Row],[列15]])</f>
        <v>0</v>
      </c>
      <c r="EI19">
        <f>LENB(TabNote[[#This Row],[列1]])</f>
        <v>0</v>
      </c>
      <c r="EJ19">
        <f>LENB(TabNote[[#This Row],[(2)エンドユーザー様情報]])</f>
        <v>143</v>
      </c>
      <c r="EK19">
        <f>LENB(TabNote[[#This Row],[会社会社名*]])</f>
        <v>0</v>
      </c>
      <c r="EL19">
        <f>LENB(TabNote[[#This Row],[会社HP URL]])</f>
        <v>0</v>
      </c>
      <c r="EM19">
        <f>LENB(TabNote[[#This Row],[ご担当者さま部署名*]])</f>
        <v>0</v>
      </c>
      <c r="EN19">
        <f>LENB(TabNote[[#This Row],[役職]])</f>
        <v>0</v>
      </c>
      <c r="EO19">
        <f>LENB(TabNote[[#This Row],[姓*]])</f>
        <v>0</v>
      </c>
      <c r="EP19">
        <f>LENB(TabNote[[#This Row],[名*]])</f>
        <v>0</v>
      </c>
      <c r="EQ19">
        <f>LENB(TabNote[[#This Row],[Eメールアドレス*]])</f>
        <v>391</v>
      </c>
      <c r="ER19">
        <f>LENB(TabNote[[#This Row],[電話番号*]])</f>
        <v>0</v>
      </c>
      <c r="ES19">
        <f>LENB(TabNote[[#This Row],[ご住所郵便番号*]])</f>
        <v>0</v>
      </c>
      <c r="ET19">
        <f>LENB(TabNote[[#This Row],[都道府県*]])</f>
        <v>0</v>
      </c>
      <c r="EU19">
        <f>LENB(TabNote[[#This Row],[市区郡*]])</f>
        <v>0</v>
      </c>
      <c r="EV19">
        <f>LENB(TabNote[[#This Row],[町名番地*]])</f>
        <v>0</v>
      </c>
      <c r="EW19">
        <f>LENB(TabNote[[#This Row],[英字表記英字 会社名*]])</f>
        <v>0</v>
      </c>
      <c r="EX19">
        <f>LENB(TabNote[[#This Row],[英字 住所*]])</f>
        <v>0</v>
      </c>
      <c r="EY19">
        <f>LENB(TabNote[[#This Row],[英字 役職]])</f>
        <v>0</v>
      </c>
      <c r="EZ19">
        <f>LENB(TabNote[[#This Row],[英字 姓*]])</f>
        <v>0</v>
      </c>
      <c r="FA19">
        <f>LENB(TabNote[[#This Row],[英字 名*]])</f>
        <v>0</v>
      </c>
      <c r="FB19">
        <f>LENB(TabNote[[#This Row],[列2]])</f>
        <v>0</v>
      </c>
      <c r="FC19">
        <f>LENB(TabNote[[#This Row],[列22]])</f>
        <v>0</v>
      </c>
      <c r="FD19">
        <f>LENB(TabNote[[#This Row],[列23]])</f>
        <v>0</v>
      </c>
      <c r="FE19">
        <f>LENB(TabNote[[#This Row],[列24]])</f>
        <v>0</v>
      </c>
      <c r="FF19">
        <f>LENB(TabNote[[#This Row],[列25]])</f>
        <v>0</v>
      </c>
      <c r="FG19">
        <f>LENB(TabNote[[#This Row],[列26]])</f>
        <v>0</v>
      </c>
      <c r="FH19">
        <f>LENB(TabNote[[#This Row],[列27]])</f>
        <v>0</v>
      </c>
      <c r="FI19">
        <f>LENB(TabNote[[#This Row],[列28]])</f>
        <v>0</v>
      </c>
      <c r="FJ19">
        <f>LENB(TabNote[[#This Row],[列29]])</f>
        <v>0</v>
      </c>
      <c r="FK19">
        <f>LENB(TabNote[[#This Row],[列30]])</f>
        <v>0</v>
      </c>
      <c r="FL19">
        <f>LENB(TabNote[[#This Row],[列31]])</f>
        <v>0</v>
      </c>
      <c r="FM19">
        <f>LENB(TabNote[[#This Row],[列32]])</f>
        <v>0</v>
      </c>
      <c r="FN19">
        <f>LENB(TabNote[[#This Row],[(3)利用規約など]])</f>
        <v>0</v>
      </c>
      <c r="FO19">
        <f>LENB(TabNote[[#This Row],[利用規約・個人情報管理への同意]])</f>
        <v>0</v>
      </c>
      <c r="FP19">
        <f>LENB(TabNote[[#This Row],[利用規約（右URLよりご確認ください。）]])</f>
        <v>0</v>
      </c>
      <c r="FQ19">
        <f>LENB(TabNote[[#This Row],[個人情報の取り扱い]])</f>
        <v>0</v>
      </c>
      <c r="FR19">
        <f>LENB(TabNote[[#This Row],[列3]])</f>
        <v>0</v>
      </c>
      <c r="FS19">
        <f>LENB(TabNote[[#This Row],[列33]])</f>
        <v>0</v>
      </c>
      <c r="FT19">
        <f>LENB(TabNote[[#This Row],[列34]])</f>
        <v>0</v>
      </c>
      <c r="FU19">
        <f>LENB(TabNote[[#This Row],[列35]])</f>
        <v>0</v>
      </c>
      <c r="FV19">
        <f>LENB(TabNote[[#This Row],[列352]])</f>
        <v>0</v>
      </c>
      <c r="FW19">
        <f>LENB(TabNote[[#This Row],[列36]])</f>
        <v>0</v>
      </c>
      <c r="FX19">
        <f>LENB(TabNote[[#This Row],[(4)商流情報]])</f>
        <v>0</v>
      </c>
      <c r="FY19">
        <f>LENB(TabNote[[#This Row],[列6]])</f>
        <v>0</v>
      </c>
      <c r="FZ19">
        <f>LENB(TabNote[[#This Row],[(4-1)エンドユーザー窓口販売パートナーさま情報]])</f>
        <v>0</v>
      </c>
      <c r="GA19">
        <f>LENB(TabNote[[#This Row],[会社名*]])</f>
        <v>0</v>
      </c>
      <c r="GB19">
        <f>LENB(TabNote[[#This Row],[ご担当者さま名部署名*]])</f>
        <v>0</v>
      </c>
      <c r="GC19">
        <f>LENB(TabNote[[#This Row],[姓*4]])</f>
        <v>0</v>
      </c>
      <c r="GD19">
        <f>LENB(TabNote[[#This Row],[名*5]])</f>
        <v>0</v>
      </c>
      <c r="GE19">
        <f>LENB(TabNote[[#This Row],[姓かな]])</f>
        <v>0</v>
      </c>
      <c r="GF19">
        <f>LENB(TabNote[[#This Row],[名かな]])</f>
        <v>0</v>
      </c>
      <c r="GG19">
        <f>LENB(TabNote[[#This Row],[Eメールアドレス*6]])</f>
        <v>391</v>
      </c>
      <c r="GH19">
        <f>LENB(TabNote[[#This Row],[電話番号*7]])</f>
        <v>0</v>
      </c>
      <c r="GI19">
        <f>LENB(TabNote[[#This Row],[ご住所郵便番号*8]])</f>
        <v>0</v>
      </c>
      <c r="GJ19">
        <f>LENB(TabNote[[#This Row],[都道府県*9]])</f>
        <v>0</v>
      </c>
      <c r="GK19">
        <f>LENB(TabNote[[#This Row],[市区郡*10]])</f>
        <v>0</v>
      </c>
      <c r="GL19">
        <f>LENB(TabNote[[#This Row],[町名番地*11]])</f>
        <v>0</v>
      </c>
      <c r="GM19">
        <f>LENB(TabNote[[#This Row],[列16]])</f>
        <v>0</v>
      </c>
    </row>
    <row r="20" spans="1:195" ht="18" customHeight="1">
      <c r="A20" s="3" t="s">
        <v>147</v>
      </c>
      <c r="B20" t="s">
        <v>373</v>
      </c>
      <c r="C20" t="str">
        <f t="shared" ref="C20:C40" si="7">A20&amp;B20</f>
        <v>LANSCOPE エンドポイントマネージャー オンプレミス版追加/更新/作業</v>
      </c>
      <c r="D20" s="13" t="s">
        <v>374</v>
      </c>
      <c r="G20" s="13" t="s">
        <v>375</v>
      </c>
      <c r="H20" s="13"/>
      <c r="I20" s="13"/>
      <c r="J20" s="13"/>
      <c r="K20" s="13"/>
      <c r="L20" s="13"/>
      <c r="M20" s="13"/>
      <c r="N20" s="13"/>
      <c r="O20" s="13"/>
      <c r="P20" s="13"/>
      <c r="R20" s="13" t="s">
        <v>371</v>
      </c>
      <c r="BO20" s="13" t="s">
        <v>372</v>
      </c>
      <c r="CD20" s="13" t="s">
        <v>372</v>
      </c>
      <c r="CX20" s="13" t="s">
        <v>372</v>
      </c>
      <c r="DJ20" s="13" t="s">
        <v>372</v>
      </c>
      <c r="DV20">
        <f>LENB(TabNote[[#This Row],[お客さまID*]])</f>
        <v>81</v>
      </c>
      <c r="DW20">
        <f>LENB(TabNote[[#This Row],[環境引き継ぎ元のID*]])</f>
        <v>0</v>
      </c>
      <c r="DX20">
        <f>LENB(TabNote[[#This Row],[ライセンスキー]])</f>
        <v>0</v>
      </c>
      <c r="DY20">
        <f>LENB(TabNote[[#This Row],[契約年数（原則、年単位で指定ください）]])</f>
        <v>131</v>
      </c>
      <c r="DZ20">
        <f>LENB(TabNote[[#This Row],[列7]])</f>
        <v>0</v>
      </c>
      <c r="EA20">
        <f>LENB(TabNote[[#This Row],[列8]])</f>
        <v>0</v>
      </c>
      <c r="EB20">
        <f>LENB(TabNote[[#This Row],[列9]])</f>
        <v>0</v>
      </c>
      <c r="EC20">
        <f>LENB(TabNote[[#This Row],[列10]])</f>
        <v>0</v>
      </c>
      <c r="ED20">
        <f>LENB(TabNote[[#This Row],[列11]])</f>
        <v>0</v>
      </c>
      <c r="EE20">
        <f>LENB(TabNote[[#This Row],[列12]])</f>
        <v>0</v>
      </c>
      <c r="EF20">
        <f>LENB(TabNote[[#This Row],[列13]])</f>
        <v>0</v>
      </c>
      <c r="EG20">
        <f>LENB(TabNote[[#This Row],[列14]])</f>
        <v>0</v>
      </c>
      <c r="EH20">
        <f>LENB(TabNote[[#This Row],[列15]])</f>
        <v>0</v>
      </c>
      <c r="EI20">
        <f>LENB(TabNote[[#This Row],[列1]])</f>
        <v>0</v>
      </c>
      <c r="EJ20">
        <f>LENB(TabNote[[#This Row],[(2)エンドユーザー様情報]])</f>
        <v>143</v>
      </c>
      <c r="EK20">
        <f>LENB(TabNote[[#This Row],[会社会社名*]])</f>
        <v>0</v>
      </c>
      <c r="EL20">
        <f>LENB(TabNote[[#This Row],[会社HP URL]])</f>
        <v>0</v>
      </c>
      <c r="EM20">
        <f>LENB(TabNote[[#This Row],[ご担当者さま部署名*]])</f>
        <v>0</v>
      </c>
      <c r="EN20">
        <f>LENB(TabNote[[#This Row],[役職]])</f>
        <v>0</v>
      </c>
      <c r="EO20">
        <f>LENB(TabNote[[#This Row],[姓*]])</f>
        <v>0</v>
      </c>
      <c r="EP20">
        <f>LENB(TabNote[[#This Row],[名*]])</f>
        <v>0</v>
      </c>
      <c r="EQ20">
        <f>LENB(TabNote[[#This Row],[Eメールアドレス*]])</f>
        <v>0</v>
      </c>
      <c r="ER20">
        <f>LENB(TabNote[[#This Row],[電話番号*]])</f>
        <v>0</v>
      </c>
      <c r="ES20">
        <f>LENB(TabNote[[#This Row],[ご住所郵便番号*]])</f>
        <v>0</v>
      </c>
      <c r="ET20">
        <f>LENB(TabNote[[#This Row],[都道府県*]])</f>
        <v>0</v>
      </c>
      <c r="EU20">
        <f>LENB(TabNote[[#This Row],[市区郡*]])</f>
        <v>0</v>
      </c>
      <c r="EV20">
        <f>LENB(TabNote[[#This Row],[町名番地*]])</f>
        <v>0</v>
      </c>
      <c r="EW20">
        <f>LENB(TabNote[[#This Row],[英字表記英字 会社名*]])</f>
        <v>0</v>
      </c>
      <c r="EX20">
        <f>LENB(TabNote[[#This Row],[英字 住所*]])</f>
        <v>0</v>
      </c>
      <c r="EY20">
        <f>LENB(TabNote[[#This Row],[英字 役職]])</f>
        <v>0</v>
      </c>
      <c r="EZ20">
        <f>LENB(TabNote[[#This Row],[英字 姓*]])</f>
        <v>0</v>
      </c>
      <c r="FA20">
        <f>LENB(TabNote[[#This Row],[英字 名*]])</f>
        <v>0</v>
      </c>
      <c r="FB20">
        <f>LENB(TabNote[[#This Row],[列2]])</f>
        <v>0</v>
      </c>
      <c r="FC20">
        <f>LENB(TabNote[[#This Row],[列22]])</f>
        <v>0</v>
      </c>
      <c r="FD20">
        <f>LENB(TabNote[[#This Row],[列23]])</f>
        <v>0</v>
      </c>
      <c r="FE20">
        <f>LENB(TabNote[[#This Row],[列24]])</f>
        <v>0</v>
      </c>
      <c r="FF20">
        <f>LENB(TabNote[[#This Row],[列25]])</f>
        <v>0</v>
      </c>
      <c r="FG20">
        <f>LENB(TabNote[[#This Row],[列26]])</f>
        <v>0</v>
      </c>
      <c r="FH20">
        <f>LENB(TabNote[[#This Row],[列27]])</f>
        <v>0</v>
      </c>
      <c r="FI20">
        <f>LENB(TabNote[[#This Row],[列28]])</f>
        <v>0</v>
      </c>
      <c r="FJ20">
        <f>LENB(TabNote[[#This Row],[列29]])</f>
        <v>0</v>
      </c>
      <c r="FK20">
        <f>LENB(TabNote[[#This Row],[列30]])</f>
        <v>0</v>
      </c>
      <c r="FL20">
        <f>LENB(TabNote[[#This Row],[列31]])</f>
        <v>0</v>
      </c>
      <c r="FM20">
        <f>LENB(TabNote[[#This Row],[列32]])</f>
        <v>0</v>
      </c>
      <c r="FN20">
        <f>LENB(TabNote[[#This Row],[(3)利用規約など]])</f>
        <v>0</v>
      </c>
      <c r="FO20">
        <f>LENB(TabNote[[#This Row],[利用規約・個人情報管理への同意]])</f>
        <v>0</v>
      </c>
      <c r="FP20">
        <f>LENB(TabNote[[#This Row],[利用規約（右URLよりご確認ください。）]])</f>
        <v>0</v>
      </c>
      <c r="FQ20">
        <f>LENB(TabNote[[#This Row],[個人情報の取り扱い]])</f>
        <v>0</v>
      </c>
      <c r="FR20">
        <f>LENB(TabNote[[#This Row],[列3]])</f>
        <v>0</v>
      </c>
      <c r="FS20">
        <f>LENB(TabNote[[#This Row],[列33]])</f>
        <v>0</v>
      </c>
      <c r="FT20">
        <f>LENB(TabNote[[#This Row],[列34]])</f>
        <v>0</v>
      </c>
      <c r="FU20">
        <f>LENB(TabNote[[#This Row],[列35]])</f>
        <v>0</v>
      </c>
      <c r="FV20">
        <f>LENB(TabNote[[#This Row],[列352]])</f>
        <v>0</v>
      </c>
      <c r="FW20">
        <f>LENB(TabNote[[#This Row],[列36]])</f>
        <v>0</v>
      </c>
      <c r="FX20">
        <f>LENB(TabNote[[#This Row],[(4)商流情報]])</f>
        <v>0</v>
      </c>
      <c r="FY20">
        <f>LENB(TabNote[[#This Row],[列6]])</f>
        <v>0</v>
      </c>
      <c r="FZ20">
        <f>LENB(TabNote[[#This Row],[(4-1)エンドユーザー窓口販売パートナーさま情報]])</f>
        <v>0</v>
      </c>
      <c r="GA20">
        <f>LENB(TabNote[[#This Row],[会社名*]])</f>
        <v>0</v>
      </c>
      <c r="GB20">
        <f>LENB(TabNote[[#This Row],[ご担当者さま名部署名*]])</f>
        <v>0</v>
      </c>
      <c r="GC20">
        <f>LENB(TabNote[[#This Row],[姓*4]])</f>
        <v>0</v>
      </c>
      <c r="GD20">
        <f>LENB(TabNote[[#This Row],[名*5]])</f>
        <v>0</v>
      </c>
      <c r="GE20">
        <f>LENB(TabNote[[#This Row],[姓かな]])</f>
        <v>0</v>
      </c>
      <c r="GF20">
        <f>LENB(TabNote[[#This Row],[名かな]])</f>
        <v>0</v>
      </c>
      <c r="GG20">
        <f>LENB(TabNote[[#This Row],[Eメールアドレス*6]])</f>
        <v>391</v>
      </c>
      <c r="GH20">
        <f>LENB(TabNote[[#This Row],[電話番号*7]])</f>
        <v>0</v>
      </c>
      <c r="GI20">
        <f>LENB(TabNote[[#This Row],[ご住所郵便番号*8]])</f>
        <v>0</v>
      </c>
      <c r="GJ20">
        <f>LENB(TabNote[[#This Row],[都道府県*9]])</f>
        <v>0</v>
      </c>
      <c r="GK20">
        <f>LENB(TabNote[[#This Row],[市区郡*10]])</f>
        <v>0</v>
      </c>
      <c r="GL20">
        <f>LENB(TabNote[[#This Row],[町名番地*11]])</f>
        <v>0</v>
      </c>
      <c r="GM20">
        <f>LENB(TabNote[[#This Row],[列16]])</f>
        <v>0</v>
      </c>
    </row>
    <row r="21" spans="1:195" ht="18" customHeight="1">
      <c r="A21" s="296" t="s">
        <v>376</v>
      </c>
      <c r="B21" s="296" t="s">
        <v>149</v>
      </c>
      <c r="C21" t="str">
        <f t="shared" si="7"/>
        <v>LANSCOPE エンドポイントマネージャー クラウド版新規</v>
      </c>
      <c r="E21" s="13" t="s">
        <v>377</v>
      </c>
      <c r="F21" s="13" t="s">
        <v>378</v>
      </c>
      <c r="G21" t="s">
        <v>370</v>
      </c>
      <c r="R21" s="13" t="s">
        <v>379</v>
      </c>
      <c r="Y21" s="13" t="s">
        <v>372</v>
      </c>
      <c r="BO21" s="13" t="s">
        <v>372</v>
      </c>
      <c r="CD21" s="13" t="s">
        <v>372</v>
      </c>
      <c r="CX21" s="13" t="s">
        <v>372</v>
      </c>
      <c r="DJ21" s="13" t="s">
        <v>372</v>
      </c>
      <c r="DV21">
        <f>LENB(TabNote[[#This Row],[お客さまID*]])</f>
        <v>0</v>
      </c>
      <c r="DW21">
        <f>LENB(TabNote[[#This Row],[環境引き継ぎ元のID*]])</f>
        <v>88</v>
      </c>
      <c r="DX21">
        <f>LENB(TabNote[[#This Row],[ライセンスキー]])</f>
        <v>124</v>
      </c>
      <c r="DY21">
        <f>LENB(TabNote[[#This Row],[契約年数（原則、年単位で指定ください）]])</f>
        <v>49</v>
      </c>
      <c r="DZ21">
        <f>LENB(TabNote[[#This Row],[列7]])</f>
        <v>0</v>
      </c>
      <c r="EA21">
        <f>LENB(TabNote[[#This Row],[列8]])</f>
        <v>0</v>
      </c>
      <c r="EB21">
        <f>LENB(TabNote[[#This Row],[列9]])</f>
        <v>0</v>
      </c>
      <c r="EC21">
        <f>LENB(TabNote[[#This Row],[列10]])</f>
        <v>0</v>
      </c>
      <c r="ED21">
        <f>LENB(TabNote[[#This Row],[列11]])</f>
        <v>0</v>
      </c>
      <c r="EE21">
        <f>LENB(TabNote[[#This Row],[列12]])</f>
        <v>0</v>
      </c>
      <c r="EF21">
        <f>LENB(TabNote[[#This Row],[列13]])</f>
        <v>0</v>
      </c>
      <c r="EG21">
        <f>LENB(TabNote[[#This Row],[列14]])</f>
        <v>0</v>
      </c>
      <c r="EH21">
        <f>LENB(TabNote[[#This Row],[列15]])</f>
        <v>0</v>
      </c>
      <c r="EI21">
        <f>LENB(TabNote[[#This Row],[列1]])</f>
        <v>0</v>
      </c>
      <c r="EJ21">
        <f>LENB(TabNote[[#This Row],[(2)エンドユーザー様情報]])</f>
        <v>143</v>
      </c>
      <c r="EK21">
        <f>LENB(TabNote[[#This Row],[会社会社名*]])</f>
        <v>0</v>
      </c>
      <c r="EL21">
        <f>LENB(TabNote[[#This Row],[会社HP URL]])</f>
        <v>0</v>
      </c>
      <c r="EM21">
        <f>LENB(TabNote[[#This Row],[ご担当者さま部署名*]])</f>
        <v>0</v>
      </c>
      <c r="EN21">
        <f>LENB(TabNote[[#This Row],[役職]])</f>
        <v>0</v>
      </c>
      <c r="EO21">
        <f>LENB(TabNote[[#This Row],[姓*]])</f>
        <v>0</v>
      </c>
      <c r="EP21">
        <f>LENB(TabNote[[#This Row],[名*]])</f>
        <v>0</v>
      </c>
      <c r="EQ21">
        <f>LENB(TabNote[[#This Row],[Eメールアドレス*]])</f>
        <v>391</v>
      </c>
      <c r="ER21">
        <f>LENB(TabNote[[#This Row],[電話番号*]])</f>
        <v>0</v>
      </c>
      <c r="ES21">
        <f>LENB(TabNote[[#This Row],[ご住所郵便番号*]])</f>
        <v>0</v>
      </c>
      <c r="ET21">
        <f>LENB(TabNote[[#This Row],[都道府県*]])</f>
        <v>0</v>
      </c>
      <c r="EU21">
        <f>LENB(TabNote[[#This Row],[市区郡*]])</f>
        <v>0</v>
      </c>
      <c r="EV21">
        <f>LENB(TabNote[[#This Row],[町名番地*]])</f>
        <v>0</v>
      </c>
      <c r="EW21">
        <f>LENB(TabNote[[#This Row],[英字表記英字 会社名*]])</f>
        <v>0</v>
      </c>
      <c r="EX21">
        <f>LENB(TabNote[[#This Row],[英字 住所*]])</f>
        <v>0</v>
      </c>
      <c r="EY21">
        <f>LENB(TabNote[[#This Row],[英字 役職]])</f>
        <v>0</v>
      </c>
      <c r="EZ21">
        <f>LENB(TabNote[[#This Row],[英字 姓*]])</f>
        <v>0</v>
      </c>
      <c r="FA21">
        <f>LENB(TabNote[[#This Row],[英字 名*]])</f>
        <v>0</v>
      </c>
      <c r="FB21">
        <f>LENB(TabNote[[#This Row],[列2]])</f>
        <v>0</v>
      </c>
      <c r="FC21">
        <f>LENB(TabNote[[#This Row],[列22]])</f>
        <v>0</v>
      </c>
      <c r="FD21">
        <f>LENB(TabNote[[#This Row],[列23]])</f>
        <v>0</v>
      </c>
      <c r="FE21">
        <f>LENB(TabNote[[#This Row],[列24]])</f>
        <v>0</v>
      </c>
      <c r="FF21">
        <f>LENB(TabNote[[#This Row],[列25]])</f>
        <v>0</v>
      </c>
      <c r="FG21">
        <f>LENB(TabNote[[#This Row],[列26]])</f>
        <v>0</v>
      </c>
      <c r="FH21">
        <f>LENB(TabNote[[#This Row],[列27]])</f>
        <v>0</v>
      </c>
      <c r="FI21">
        <f>LENB(TabNote[[#This Row],[列28]])</f>
        <v>0</v>
      </c>
      <c r="FJ21">
        <f>LENB(TabNote[[#This Row],[列29]])</f>
        <v>0</v>
      </c>
      <c r="FK21">
        <f>LENB(TabNote[[#This Row],[列30]])</f>
        <v>0</v>
      </c>
      <c r="FL21">
        <f>LENB(TabNote[[#This Row],[列31]])</f>
        <v>0</v>
      </c>
      <c r="FM21">
        <f>LENB(TabNote[[#This Row],[列32]])</f>
        <v>0</v>
      </c>
      <c r="FN21">
        <f>LENB(TabNote[[#This Row],[(3)利用規約など]])</f>
        <v>0</v>
      </c>
      <c r="FO21">
        <f>LENB(TabNote[[#This Row],[利用規約・個人情報管理への同意]])</f>
        <v>0</v>
      </c>
      <c r="FP21">
        <f>LENB(TabNote[[#This Row],[利用規約（右URLよりご確認ください。）]])</f>
        <v>0</v>
      </c>
      <c r="FQ21">
        <f>LENB(TabNote[[#This Row],[個人情報の取り扱い]])</f>
        <v>0</v>
      </c>
      <c r="FR21">
        <f>LENB(TabNote[[#This Row],[列3]])</f>
        <v>0</v>
      </c>
      <c r="FS21">
        <f>LENB(TabNote[[#This Row],[列33]])</f>
        <v>0</v>
      </c>
      <c r="FT21">
        <f>LENB(TabNote[[#This Row],[列34]])</f>
        <v>0</v>
      </c>
      <c r="FU21">
        <f>LENB(TabNote[[#This Row],[列35]])</f>
        <v>0</v>
      </c>
      <c r="FV21">
        <f>LENB(TabNote[[#This Row],[列352]])</f>
        <v>0</v>
      </c>
      <c r="FW21">
        <f>LENB(TabNote[[#This Row],[列36]])</f>
        <v>0</v>
      </c>
      <c r="FX21">
        <f>LENB(TabNote[[#This Row],[(4)商流情報]])</f>
        <v>0</v>
      </c>
      <c r="FY21">
        <f>LENB(TabNote[[#This Row],[列6]])</f>
        <v>0</v>
      </c>
      <c r="FZ21">
        <f>LENB(TabNote[[#This Row],[(4-1)エンドユーザー窓口販売パートナーさま情報]])</f>
        <v>0</v>
      </c>
      <c r="GA21">
        <f>LENB(TabNote[[#This Row],[会社名*]])</f>
        <v>0</v>
      </c>
      <c r="GB21">
        <f>LENB(TabNote[[#This Row],[ご担当者さま名部署名*]])</f>
        <v>0</v>
      </c>
      <c r="GC21">
        <f>LENB(TabNote[[#This Row],[姓*4]])</f>
        <v>0</v>
      </c>
      <c r="GD21">
        <f>LENB(TabNote[[#This Row],[名*5]])</f>
        <v>0</v>
      </c>
      <c r="GE21">
        <f>LENB(TabNote[[#This Row],[姓かな]])</f>
        <v>0</v>
      </c>
      <c r="GF21">
        <f>LENB(TabNote[[#This Row],[名かな]])</f>
        <v>0</v>
      </c>
      <c r="GG21">
        <f>LENB(TabNote[[#This Row],[Eメールアドレス*6]])</f>
        <v>391</v>
      </c>
      <c r="GH21">
        <f>LENB(TabNote[[#This Row],[電話番号*7]])</f>
        <v>0</v>
      </c>
      <c r="GI21">
        <f>LENB(TabNote[[#This Row],[ご住所郵便番号*8]])</f>
        <v>0</v>
      </c>
      <c r="GJ21">
        <f>LENB(TabNote[[#This Row],[都道府県*9]])</f>
        <v>0</v>
      </c>
      <c r="GK21">
        <f>LENB(TabNote[[#This Row],[市区郡*10]])</f>
        <v>0</v>
      </c>
      <c r="GL21">
        <f>LENB(TabNote[[#This Row],[町名番地*11]])</f>
        <v>0</v>
      </c>
      <c r="GM21">
        <f>LENB(TabNote[[#This Row],[列16]])</f>
        <v>0</v>
      </c>
    </row>
    <row r="22" spans="1:195" ht="18" customHeight="1">
      <c r="A22" s="3" t="s">
        <v>376</v>
      </c>
      <c r="B22" t="s">
        <v>373</v>
      </c>
      <c r="C22" t="str">
        <f t="shared" si="7"/>
        <v>LANSCOPE エンドポイントマネージャー クラウド版追加/更新/作業</v>
      </c>
      <c r="D22" s="293" t="s">
        <v>380</v>
      </c>
      <c r="F22" s="13" t="s">
        <v>381</v>
      </c>
      <c r="G22" s="13" t="s">
        <v>375</v>
      </c>
      <c r="H22" s="13"/>
      <c r="I22" s="13"/>
      <c r="J22" s="13"/>
      <c r="K22" s="13"/>
      <c r="L22" s="13"/>
      <c r="M22" s="13"/>
      <c r="N22" s="13"/>
      <c r="O22" s="13"/>
      <c r="P22" s="13"/>
      <c r="R22" s="13" t="s">
        <v>379</v>
      </c>
      <c r="BO22" s="13" t="s">
        <v>372</v>
      </c>
      <c r="CD22" s="13" t="s">
        <v>372</v>
      </c>
      <c r="CX22" s="13" t="s">
        <v>372</v>
      </c>
      <c r="DJ22" s="13" t="s">
        <v>372</v>
      </c>
      <c r="DV22">
        <f>LENB(TabNote[[#This Row],[お客さまID*]])</f>
        <v>83</v>
      </c>
      <c r="DW22">
        <f>LENB(TabNote[[#This Row],[環境引き継ぎ元のID*]])</f>
        <v>0</v>
      </c>
      <c r="DX22">
        <f>LENB(TabNote[[#This Row],[ライセンスキー]])</f>
        <v>185</v>
      </c>
      <c r="DY22">
        <f>LENB(TabNote[[#This Row],[契約年数（原則、年単位で指定ください）]])</f>
        <v>131</v>
      </c>
      <c r="DZ22">
        <f>LENB(TabNote[[#This Row],[列7]])</f>
        <v>0</v>
      </c>
      <c r="EA22">
        <f>LENB(TabNote[[#This Row],[列8]])</f>
        <v>0</v>
      </c>
      <c r="EB22">
        <f>LENB(TabNote[[#This Row],[列9]])</f>
        <v>0</v>
      </c>
      <c r="EC22">
        <f>LENB(TabNote[[#This Row],[列10]])</f>
        <v>0</v>
      </c>
      <c r="ED22">
        <f>LENB(TabNote[[#This Row],[列11]])</f>
        <v>0</v>
      </c>
      <c r="EE22">
        <f>LENB(TabNote[[#This Row],[列12]])</f>
        <v>0</v>
      </c>
      <c r="EF22">
        <f>LENB(TabNote[[#This Row],[列13]])</f>
        <v>0</v>
      </c>
      <c r="EG22">
        <f>LENB(TabNote[[#This Row],[列14]])</f>
        <v>0</v>
      </c>
      <c r="EH22">
        <f>LENB(TabNote[[#This Row],[列15]])</f>
        <v>0</v>
      </c>
      <c r="EI22">
        <f>LENB(TabNote[[#This Row],[列1]])</f>
        <v>0</v>
      </c>
      <c r="EJ22">
        <f>LENB(TabNote[[#This Row],[(2)エンドユーザー様情報]])</f>
        <v>143</v>
      </c>
      <c r="EK22">
        <f>LENB(TabNote[[#This Row],[会社会社名*]])</f>
        <v>0</v>
      </c>
      <c r="EL22">
        <f>LENB(TabNote[[#This Row],[会社HP URL]])</f>
        <v>0</v>
      </c>
      <c r="EM22">
        <f>LENB(TabNote[[#This Row],[ご担当者さま部署名*]])</f>
        <v>0</v>
      </c>
      <c r="EN22">
        <f>LENB(TabNote[[#This Row],[役職]])</f>
        <v>0</v>
      </c>
      <c r="EO22">
        <f>LENB(TabNote[[#This Row],[姓*]])</f>
        <v>0</v>
      </c>
      <c r="EP22">
        <f>LENB(TabNote[[#This Row],[名*]])</f>
        <v>0</v>
      </c>
      <c r="EQ22">
        <f>LENB(TabNote[[#This Row],[Eメールアドレス*]])</f>
        <v>0</v>
      </c>
      <c r="ER22">
        <f>LENB(TabNote[[#This Row],[電話番号*]])</f>
        <v>0</v>
      </c>
      <c r="ES22">
        <f>LENB(TabNote[[#This Row],[ご住所郵便番号*]])</f>
        <v>0</v>
      </c>
      <c r="ET22">
        <f>LENB(TabNote[[#This Row],[都道府県*]])</f>
        <v>0</v>
      </c>
      <c r="EU22">
        <f>LENB(TabNote[[#This Row],[市区郡*]])</f>
        <v>0</v>
      </c>
      <c r="EV22">
        <f>LENB(TabNote[[#This Row],[町名番地*]])</f>
        <v>0</v>
      </c>
      <c r="EW22">
        <f>LENB(TabNote[[#This Row],[英字表記英字 会社名*]])</f>
        <v>0</v>
      </c>
      <c r="EX22">
        <f>LENB(TabNote[[#This Row],[英字 住所*]])</f>
        <v>0</v>
      </c>
      <c r="EY22">
        <f>LENB(TabNote[[#This Row],[英字 役職]])</f>
        <v>0</v>
      </c>
      <c r="EZ22">
        <f>LENB(TabNote[[#This Row],[英字 姓*]])</f>
        <v>0</v>
      </c>
      <c r="FA22">
        <f>LENB(TabNote[[#This Row],[英字 名*]])</f>
        <v>0</v>
      </c>
      <c r="FB22">
        <f>LENB(TabNote[[#This Row],[列2]])</f>
        <v>0</v>
      </c>
      <c r="FC22">
        <f>LENB(TabNote[[#This Row],[列22]])</f>
        <v>0</v>
      </c>
      <c r="FD22">
        <f>LENB(TabNote[[#This Row],[列23]])</f>
        <v>0</v>
      </c>
      <c r="FE22">
        <f>LENB(TabNote[[#This Row],[列24]])</f>
        <v>0</v>
      </c>
      <c r="FF22">
        <f>LENB(TabNote[[#This Row],[列25]])</f>
        <v>0</v>
      </c>
      <c r="FG22">
        <f>LENB(TabNote[[#This Row],[列26]])</f>
        <v>0</v>
      </c>
      <c r="FH22">
        <f>LENB(TabNote[[#This Row],[列27]])</f>
        <v>0</v>
      </c>
      <c r="FI22">
        <f>LENB(TabNote[[#This Row],[列28]])</f>
        <v>0</v>
      </c>
      <c r="FJ22">
        <f>LENB(TabNote[[#This Row],[列29]])</f>
        <v>0</v>
      </c>
      <c r="FK22">
        <f>LENB(TabNote[[#This Row],[列30]])</f>
        <v>0</v>
      </c>
      <c r="FL22">
        <f>LENB(TabNote[[#This Row],[列31]])</f>
        <v>0</v>
      </c>
      <c r="FM22">
        <f>LENB(TabNote[[#This Row],[列32]])</f>
        <v>0</v>
      </c>
      <c r="FN22">
        <f>LENB(TabNote[[#This Row],[(3)利用規約など]])</f>
        <v>0</v>
      </c>
      <c r="FO22">
        <f>LENB(TabNote[[#This Row],[利用規約・個人情報管理への同意]])</f>
        <v>0</v>
      </c>
      <c r="FP22">
        <f>LENB(TabNote[[#This Row],[利用規約（右URLよりご確認ください。）]])</f>
        <v>0</v>
      </c>
      <c r="FQ22">
        <f>LENB(TabNote[[#This Row],[個人情報の取り扱い]])</f>
        <v>0</v>
      </c>
      <c r="FR22">
        <f>LENB(TabNote[[#This Row],[列3]])</f>
        <v>0</v>
      </c>
      <c r="FS22">
        <f>LENB(TabNote[[#This Row],[列33]])</f>
        <v>0</v>
      </c>
      <c r="FT22">
        <f>LENB(TabNote[[#This Row],[列34]])</f>
        <v>0</v>
      </c>
      <c r="FU22">
        <f>LENB(TabNote[[#This Row],[列35]])</f>
        <v>0</v>
      </c>
      <c r="FV22">
        <f>LENB(TabNote[[#This Row],[列352]])</f>
        <v>0</v>
      </c>
      <c r="FW22">
        <f>LENB(TabNote[[#This Row],[列36]])</f>
        <v>0</v>
      </c>
      <c r="FX22">
        <f>LENB(TabNote[[#This Row],[(4)商流情報]])</f>
        <v>0</v>
      </c>
      <c r="FY22">
        <f>LENB(TabNote[[#This Row],[列6]])</f>
        <v>0</v>
      </c>
      <c r="FZ22">
        <f>LENB(TabNote[[#This Row],[(4-1)エンドユーザー窓口販売パートナーさま情報]])</f>
        <v>0</v>
      </c>
      <c r="GA22">
        <f>LENB(TabNote[[#This Row],[会社名*]])</f>
        <v>0</v>
      </c>
      <c r="GB22">
        <f>LENB(TabNote[[#This Row],[ご担当者さま名部署名*]])</f>
        <v>0</v>
      </c>
      <c r="GC22">
        <f>LENB(TabNote[[#This Row],[姓*4]])</f>
        <v>0</v>
      </c>
      <c r="GD22">
        <f>LENB(TabNote[[#This Row],[名*5]])</f>
        <v>0</v>
      </c>
      <c r="GE22">
        <f>LENB(TabNote[[#This Row],[姓かな]])</f>
        <v>0</v>
      </c>
      <c r="GF22">
        <f>LENB(TabNote[[#This Row],[名かな]])</f>
        <v>0</v>
      </c>
      <c r="GG22">
        <f>LENB(TabNote[[#This Row],[Eメールアドレス*6]])</f>
        <v>391</v>
      </c>
      <c r="GH22">
        <f>LENB(TabNote[[#This Row],[電話番号*7]])</f>
        <v>0</v>
      </c>
      <c r="GI22">
        <f>LENB(TabNote[[#This Row],[ご住所郵便番号*8]])</f>
        <v>0</v>
      </c>
      <c r="GJ22">
        <f>LENB(TabNote[[#This Row],[都道府県*9]])</f>
        <v>0</v>
      </c>
      <c r="GK22">
        <f>LENB(TabNote[[#This Row],[市区郡*10]])</f>
        <v>0</v>
      </c>
      <c r="GL22">
        <f>LENB(TabNote[[#This Row],[町名番地*11]])</f>
        <v>0</v>
      </c>
      <c r="GM22">
        <f>LENB(TabNote[[#This Row],[列16]])</f>
        <v>0</v>
      </c>
    </row>
    <row r="23" spans="1:195" ht="18" customHeight="1">
      <c r="A23" s="296" t="s">
        <v>247</v>
      </c>
      <c r="B23" s="296" t="s">
        <v>149</v>
      </c>
      <c r="C23" t="str">
        <f t="shared" si="7"/>
        <v>LANSCOPE サイバープロテクション powered by Aurora Protect新規</v>
      </c>
      <c r="E23" s="13" t="s">
        <v>382</v>
      </c>
      <c r="F23" s="13"/>
      <c r="G23" t="s">
        <v>383</v>
      </c>
      <c r="R23" s="13" t="s">
        <v>384</v>
      </c>
      <c r="Y23" s="13" t="s">
        <v>372</v>
      </c>
      <c r="BO23" s="13" t="s">
        <v>372</v>
      </c>
      <c r="CD23" s="13" t="s">
        <v>372</v>
      </c>
      <c r="CX23" s="13" t="s">
        <v>372</v>
      </c>
      <c r="DJ23" s="13" t="s">
        <v>372</v>
      </c>
      <c r="DV23">
        <f>LENB(TabNote[[#This Row],[お客さまID*]])</f>
        <v>0</v>
      </c>
      <c r="DW23">
        <f>LENB(TabNote[[#This Row],[環境引き継ぎ元のID*]])</f>
        <v>277</v>
      </c>
      <c r="DX23">
        <f>LENB(TabNote[[#This Row],[ライセンスキー]])</f>
        <v>0</v>
      </c>
      <c r="DY23">
        <f>LENB(TabNote[[#This Row],[契約年数（原則、年単位で指定ください）]])</f>
        <v>49</v>
      </c>
      <c r="DZ23">
        <f>LENB(TabNote[[#This Row],[列7]])</f>
        <v>0</v>
      </c>
      <c r="EA23">
        <f>LENB(TabNote[[#This Row],[列8]])</f>
        <v>0</v>
      </c>
      <c r="EB23">
        <f>LENB(TabNote[[#This Row],[列9]])</f>
        <v>0</v>
      </c>
      <c r="EC23">
        <f>LENB(TabNote[[#This Row],[列10]])</f>
        <v>0</v>
      </c>
      <c r="ED23">
        <f>LENB(TabNote[[#This Row],[列11]])</f>
        <v>0</v>
      </c>
      <c r="EE23">
        <f>LENB(TabNote[[#This Row],[列12]])</f>
        <v>0</v>
      </c>
      <c r="EF23">
        <f>LENB(TabNote[[#This Row],[列13]])</f>
        <v>0</v>
      </c>
      <c r="EG23">
        <f>LENB(TabNote[[#This Row],[列14]])</f>
        <v>0</v>
      </c>
      <c r="EH23">
        <f>LENB(TabNote[[#This Row],[列15]])</f>
        <v>0</v>
      </c>
      <c r="EI23">
        <f>LENB(TabNote[[#This Row],[列1]])</f>
        <v>0</v>
      </c>
      <c r="EJ23">
        <f>LENB(TabNote[[#This Row],[(2)エンドユーザー様情報]])</f>
        <v>143</v>
      </c>
      <c r="EK23">
        <f>LENB(TabNote[[#This Row],[会社会社名*]])</f>
        <v>0</v>
      </c>
      <c r="EL23">
        <f>LENB(TabNote[[#This Row],[会社HP URL]])</f>
        <v>0</v>
      </c>
      <c r="EM23">
        <f>LENB(TabNote[[#This Row],[ご担当者さま部署名*]])</f>
        <v>0</v>
      </c>
      <c r="EN23">
        <f>LENB(TabNote[[#This Row],[役職]])</f>
        <v>0</v>
      </c>
      <c r="EO23">
        <f>LENB(TabNote[[#This Row],[姓*]])</f>
        <v>0</v>
      </c>
      <c r="EP23">
        <f>LENB(TabNote[[#This Row],[名*]])</f>
        <v>0</v>
      </c>
      <c r="EQ23">
        <f>LENB(TabNote[[#This Row],[Eメールアドレス*]])</f>
        <v>391</v>
      </c>
      <c r="ER23">
        <f>LENB(TabNote[[#This Row],[電話番号*]])</f>
        <v>0</v>
      </c>
      <c r="ES23">
        <f>LENB(TabNote[[#This Row],[ご住所郵便番号*]])</f>
        <v>0</v>
      </c>
      <c r="ET23">
        <f>LENB(TabNote[[#This Row],[都道府県*]])</f>
        <v>0</v>
      </c>
      <c r="EU23">
        <f>LENB(TabNote[[#This Row],[市区郡*]])</f>
        <v>0</v>
      </c>
      <c r="EV23">
        <f>LENB(TabNote[[#This Row],[町名番地*]])</f>
        <v>0</v>
      </c>
      <c r="EW23">
        <f>LENB(TabNote[[#This Row],[英字表記英字 会社名*]])</f>
        <v>0</v>
      </c>
      <c r="EX23">
        <f>LENB(TabNote[[#This Row],[英字 住所*]])</f>
        <v>0</v>
      </c>
      <c r="EY23">
        <f>LENB(TabNote[[#This Row],[英字 役職]])</f>
        <v>0</v>
      </c>
      <c r="EZ23">
        <f>LENB(TabNote[[#This Row],[英字 姓*]])</f>
        <v>0</v>
      </c>
      <c r="FA23">
        <f>LENB(TabNote[[#This Row],[英字 名*]])</f>
        <v>0</v>
      </c>
      <c r="FB23">
        <f>LENB(TabNote[[#This Row],[列2]])</f>
        <v>0</v>
      </c>
      <c r="FC23">
        <f>LENB(TabNote[[#This Row],[列22]])</f>
        <v>0</v>
      </c>
      <c r="FD23">
        <f>LENB(TabNote[[#This Row],[列23]])</f>
        <v>0</v>
      </c>
      <c r="FE23">
        <f>LENB(TabNote[[#This Row],[列24]])</f>
        <v>0</v>
      </c>
      <c r="FF23">
        <f>LENB(TabNote[[#This Row],[列25]])</f>
        <v>0</v>
      </c>
      <c r="FG23">
        <f>LENB(TabNote[[#This Row],[列26]])</f>
        <v>0</v>
      </c>
      <c r="FH23">
        <f>LENB(TabNote[[#This Row],[列27]])</f>
        <v>0</v>
      </c>
      <c r="FI23">
        <f>LENB(TabNote[[#This Row],[列28]])</f>
        <v>0</v>
      </c>
      <c r="FJ23">
        <f>LENB(TabNote[[#This Row],[列29]])</f>
        <v>0</v>
      </c>
      <c r="FK23">
        <f>LENB(TabNote[[#This Row],[列30]])</f>
        <v>0</v>
      </c>
      <c r="FL23">
        <f>LENB(TabNote[[#This Row],[列31]])</f>
        <v>0</v>
      </c>
      <c r="FM23">
        <f>LENB(TabNote[[#This Row],[列32]])</f>
        <v>0</v>
      </c>
      <c r="FN23">
        <f>LENB(TabNote[[#This Row],[(3)利用規約など]])</f>
        <v>0</v>
      </c>
      <c r="FO23">
        <f>LENB(TabNote[[#This Row],[利用規約・個人情報管理への同意]])</f>
        <v>0</v>
      </c>
      <c r="FP23">
        <f>LENB(TabNote[[#This Row],[利用規約（右URLよりご確認ください。）]])</f>
        <v>0</v>
      </c>
      <c r="FQ23">
        <f>LENB(TabNote[[#This Row],[個人情報の取り扱い]])</f>
        <v>0</v>
      </c>
      <c r="FR23">
        <f>LENB(TabNote[[#This Row],[列3]])</f>
        <v>0</v>
      </c>
      <c r="FS23">
        <f>LENB(TabNote[[#This Row],[列33]])</f>
        <v>0</v>
      </c>
      <c r="FT23">
        <f>LENB(TabNote[[#This Row],[列34]])</f>
        <v>0</v>
      </c>
      <c r="FU23">
        <f>LENB(TabNote[[#This Row],[列35]])</f>
        <v>0</v>
      </c>
      <c r="FV23">
        <f>LENB(TabNote[[#This Row],[列352]])</f>
        <v>0</v>
      </c>
      <c r="FW23">
        <f>LENB(TabNote[[#This Row],[列36]])</f>
        <v>0</v>
      </c>
      <c r="FX23">
        <f>LENB(TabNote[[#This Row],[(4)商流情報]])</f>
        <v>0</v>
      </c>
      <c r="FY23">
        <f>LENB(TabNote[[#This Row],[列6]])</f>
        <v>0</v>
      </c>
      <c r="FZ23">
        <f>LENB(TabNote[[#This Row],[(4-1)エンドユーザー窓口販売パートナーさま情報]])</f>
        <v>0</v>
      </c>
      <c r="GA23">
        <f>LENB(TabNote[[#This Row],[会社名*]])</f>
        <v>0</v>
      </c>
      <c r="GB23">
        <f>LENB(TabNote[[#This Row],[ご担当者さま名部署名*]])</f>
        <v>0</v>
      </c>
      <c r="GC23">
        <f>LENB(TabNote[[#This Row],[姓*4]])</f>
        <v>0</v>
      </c>
      <c r="GD23">
        <f>LENB(TabNote[[#This Row],[名*5]])</f>
        <v>0</v>
      </c>
      <c r="GE23">
        <f>LENB(TabNote[[#This Row],[姓かな]])</f>
        <v>0</v>
      </c>
      <c r="GF23">
        <f>LENB(TabNote[[#This Row],[名かな]])</f>
        <v>0</v>
      </c>
      <c r="GG23">
        <f>LENB(TabNote[[#This Row],[Eメールアドレス*6]])</f>
        <v>391</v>
      </c>
      <c r="GH23">
        <f>LENB(TabNote[[#This Row],[電話番号*7]])</f>
        <v>0</v>
      </c>
      <c r="GI23">
        <f>LENB(TabNote[[#This Row],[ご住所郵便番号*8]])</f>
        <v>0</v>
      </c>
      <c r="GJ23">
        <f>LENB(TabNote[[#This Row],[都道府県*9]])</f>
        <v>0</v>
      </c>
      <c r="GK23">
        <f>LENB(TabNote[[#This Row],[市区郡*10]])</f>
        <v>0</v>
      </c>
      <c r="GL23">
        <f>LENB(TabNote[[#This Row],[町名番地*11]])</f>
        <v>0</v>
      </c>
      <c r="GM23">
        <f>LENB(TabNote[[#This Row],[列16]])</f>
        <v>0</v>
      </c>
    </row>
    <row r="24" spans="1:195" ht="18" customHeight="1">
      <c r="A24" s="3" t="s">
        <v>247</v>
      </c>
      <c r="B24" t="s">
        <v>373</v>
      </c>
      <c r="C24" t="str">
        <f t="shared" si="7"/>
        <v>LANSCOPE サイバープロテクション powered by Aurora Protect追加/更新/作業</v>
      </c>
      <c r="D24" s="13" t="s">
        <v>385</v>
      </c>
      <c r="G24" s="13" t="s">
        <v>375</v>
      </c>
      <c r="H24" s="13"/>
      <c r="I24" s="13"/>
      <c r="J24" s="13"/>
      <c r="K24" s="13"/>
      <c r="L24" s="13"/>
      <c r="M24" s="13"/>
      <c r="N24" s="13"/>
      <c r="O24" s="13"/>
      <c r="P24" s="13"/>
      <c r="R24" s="13" t="s">
        <v>384</v>
      </c>
      <c r="BO24" s="13" t="s">
        <v>372</v>
      </c>
      <c r="CD24" s="13" t="s">
        <v>372</v>
      </c>
      <c r="CX24" s="13" t="s">
        <v>372</v>
      </c>
      <c r="DJ24" s="13" t="s">
        <v>372</v>
      </c>
      <c r="DV24">
        <f>LENB(TabNote[[#This Row],[お客さまID*]])</f>
        <v>73</v>
      </c>
      <c r="DW24">
        <f>LENB(TabNote[[#This Row],[環境引き継ぎ元のID*]])</f>
        <v>0</v>
      </c>
      <c r="DX24">
        <f>LENB(TabNote[[#This Row],[ライセンスキー]])</f>
        <v>0</v>
      </c>
      <c r="DY24">
        <f>LENB(TabNote[[#This Row],[契約年数（原則、年単位で指定ください）]])</f>
        <v>131</v>
      </c>
      <c r="DZ24">
        <f>LENB(TabNote[[#This Row],[列7]])</f>
        <v>0</v>
      </c>
      <c r="EA24">
        <f>LENB(TabNote[[#This Row],[列8]])</f>
        <v>0</v>
      </c>
      <c r="EB24">
        <f>LENB(TabNote[[#This Row],[列9]])</f>
        <v>0</v>
      </c>
      <c r="EC24">
        <f>LENB(TabNote[[#This Row],[列10]])</f>
        <v>0</v>
      </c>
      <c r="ED24">
        <f>LENB(TabNote[[#This Row],[列11]])</f>
        <v>0</v>
      </c>
      <c r="EE24">
        <f>LENB(TabNote[[#This Row],[列12]])</f>
        <v>0</v>
      </c>
      <c r="EF24">
        <f>LENB(TabNote[[#This Row],[列13]])</f>
        <v>0</v>
      </c>
      <c r="EG24">
        <f>LENB(TabNote[[#This Row],[列14]])</f>
        <v>0</v>
      </c>
      <c r="EH24">
        <f>LENB(TabNote[[#This Row],[列15]])</f>
        <v>0</v>
      </c>
      <c r="EI24">
        <f>LENB(TabNote[[#This Row],[列1]])</f>
        <v>0</v>
      </c>
      <c r="EJ24">
        <f>LENB(TabNote[[#This Row],[(2)エンドユーザー様情報]])</f>
        <v>143</v>
      </c>
      <c r="EK24">
        <f>LENB(TabNote[[#This Row],[会社会社名*]])</f>
        <v>0</v>
      </c>
      <c r="EL24">
        <f>LENB(TabNote[[#This Row],[会社HP URL]])</f>
        <v>0</v>
      </c>
      <c r="EM24">
        <f>LENB(TabNote[[#This Row],[ご担当者さま部署名*]])</f>
        <v>0</v>
      </c>
      <c r="EN24">
        <f>LENB(TabNote[[#This Row],[役職]])</f>
        <v>0</v>
      </c>
      <c r="EO24">
        <f>LENB(TabNote[[#This Row],[姓*]])</f>
        <v>0</v>
      </c>
      <c r="EP24">
        <f>LENB(TabNote[[#This Row],[名*]])</f>
        <v>0</v>
      </c>
      <c r="EQ24">
        <f>LENB(TabNote[[#This Row],[Eメールアドレス*]])</f>
        <v>0</v>
      </c>
      <c r="ER24">
        <f>LENB(TabNote[[#This Row],[電話番号*]])</f>
        <v>0</v>
      </c>
      <c r="ES24">
        <f>LENB(TabNote[[#This Row],[ご住所郵便番号*]])</f>
        <v>0</v>
      </c>
      <c r="ET24">
        <f>LENB(TabNote[[#This Row],[都道府県*]])</f>
        <v>0</v>
      </c>
      <c r="EU24">
        <f>LENB(TabNote[[#This Row],[市区郡*]])</f>
        <v>0</v>
      </c>
      <c r="EV24">
        <f>LENB(TabNote[[#This Row],[町名番地*]])</f>
        <v>0</v>
      </c>
      <c r="EW24">
        <f>LENB(TabNote[[#This Row],[英字表記英字 会社名*]])</f>
        <v>0</v>
      </c>
      <c r="EX24">
        <f>LENB(TabNote[[#This Row],[英字 住所*]])</f>
        <v>0</v>
      </c>
      <c r="EY24">
        <f>LENB(TabNote[[#This Row],[英字 役職]])</f>
        <v>0</v>
      </c>
      <c r="EZ24">
        <f>LENB(TabNote[[#This Row],[英字 姓*]])</f>
        <v>0</v>
      </c>
      <c r="FA24">
        <f>LENB(TabNote[[#This Row],[英字 名*]])</f>
        <v>0</v>
      </c>
      <c r="FB24">
        <f>LENB(TabNote[[#This Row],[列2]])</f>
        <v>0</v>
      </c>
      <c r="FC24">
        <f>LENB(TabNote[[#This Row],[列22]])</f>
        <v>0</v>
      </c>
      <c r="FD24">
        <f>LENB(TabNote[[#This Row],[列23]])</f>
        <v>0</v>
      </c>
      <c r="FE24">
        <f>LENB(TabNote[[#This Row],[列24]])</f>
        <v>0</v>
      </c>
      <c r="FF24">
        <f>LENB(TabNote[[#This Row],[列25]])</f>
        <v>0</v>
      </c>
      <c r="FG24">
        <f>LENB(TabNote[[#This Row],[列26]])</f>
        <v>0</v>
      </c>
      <c r="FH24">
        <f>LENB(TabNote[[#This Row],[列27]])</f>
        <v>0</v>
      </c>
      <c r="FI24">
        <f>LENB(TabNote[[#This Row],[列28]])</f>
        <v>0</v>
      </c>
      <c r="FJ24">
        <f>LENB(TabNote[[#This Row],[列29]])</f>
        <v>0</v>
      </c>
      <c r="FK24">
        <f>LENB(TabNote[[#This Row],[列30]])</f>
        <v>0</v>
      </c>
      <c r="FL24">
        <f>LENB(TabNote[[#This Row],[列31]])</f>
        <v>0</v>
      </c>
      <c r="FM24">
        <f>LENB(TabNote[[#This Row],[列32]])</f>
        <v>0</v>
      </c>
      <c r="FN24">
        <f>LENB(TabNote[[#This Row],[(3)利用規約など]])</f>
        <v>0</v>
      </c>
      <c r="FO24">
        <f>LENB(TabNote[[#This Row],[利用規約・個人情報管理への同意]])</f>
        <v>0</v>
      </c>
      <c r="FP24">
        <f>LENB(TabNote[[#This Row],[利用規約（右URLよりご確認ください。）]])</f>
        <v>0</v>
      </c>
      <c r="FQ24">
        <f>LENB(TabNote[[#This Row],[個人情報の取り扱い]])</f>
        <v>0</v>
      </c>
      <c r="FR24">
        <f>LENB(TabNote[[#This Row],[列3]])</f>
        <v>0</v>
      </c>
      <c r="FS24">
        <f>LENB(TabNote[[#This Row],[列33]])</f>
        <v>0</v>
      </c>
      <c r="FT24">
        <f>LENB(TabNote[[#This Row],[列34]])</f>
        <v>0</v>
      </c>
      <c r="FU24">
        <f>LENB(TabNote[[#This Row],[列35]])</f>
        <v>0</v>
      </c>
      <c r="FV24">
        <f>LENB(TabNote[[#This Row],[列352]])</f>
        <v>0</v>
      </c>
      <c r="FW24">
        <f>LENB(TabNote[[#This Row],[列36]])</f>
        <v>0</v>
      </c>
      <c r="FX24">
        <f>LENB(TabNote[[#This Row],[(4)商流情報]])</f>
        <v>0</v>
      </c>
      <c r="FY24">
        <f>LENB(TabNote[[#This Row],[列6]])</f>
        <v>0</v>
      </c>
      <c r="FZ24">
        <f>LENB(TabNote[[#This Row],[(4-1)エンドユーザー窓口販売パートナーさま情報]])</f>
        <v>0</v>
      </c>
      <c r="GA24">
        <f>LENB(TabNote[[#This Row],[会社名*]])</f>
        <v>0</v>
      </c>
      <c r="GB24">
        <f>LENB(TabNote[[#This Row],[ご担当者さま名部署名*]])</f>
        <v>0</v>
      </c>
      <c r="GC24">
        <f>LENB(TabNote[[#This Row],[姓*4]])</f>
        <v>0</v>
      </c>
      <c r="GD24">
        <f>LENB(TabNote[[#This Row],[名*5]])</f>
        <v>0</v>
      </c>
      <c r="GE24">
        <f>LENB(TabNote[[#This Row],[姓かな]])</f>
        <v>0</v>
      </c>
      <c r="GF24">
        <f>LENB(TabNote[[#This Row],[名かな]])</f>
        <v>0</v>
      </c>
      <c r="GG24">
        <f>LENB(TabNote[[#This Row],[Eメールアドレス*6]])</f>
        <v>391</v>
      </c>
      <c r="GH24">
        <f>LENB(TabNote[[#This Row],[電話番号*7]])</f>
        <v>0</v>
      </c>
      <c r="GI24">
        <f>LENB(TabNote[[#This Row],[ご住所郵便番号*8]])</f>
        <v>0</v>
      </c>
      <c r="GJ24">
        <f>LENB(TabNote[[#This Row],[都道府県*9]])</f>
        <v>0</v>
      </c>
      <c r="GK24">
        <f>LENB(TabNote[[#This Row],[市区郡*10]])</f>
        <v>0</v>
      </c>
      <c r="GL24">
        <f>LENB(TabNote[[#This Row],[町名番地*11]])</f>
        <v>0</v>
      </c>
      <c r="GM24">
        <f>LENB(TabNote[[#This Row],[列16]])</f>
        <v>0</v>
      </c>
    </row>
    <row r="25" spans="1:195" ht="18" customHeight="1">
      <c r="A25" s="296" t="s">
        <v>204</v>
      </c>
      <c r="B25" s="296" t="s">
        <v>149</v>
      </c>
      <c r="C25" t="str">
        <f t="shared" si="7"/>
        <v>LANSCOPE サイバープロテクション powered by Deep Instinct新規</v>
      </c>
      <c r="E25" s="13" t="s">
        <v>386</v>
      </c>
      <c r="F25" s="13"/>
      <c r="G25" t="s">
        <v>370</v>
      </c>
      <c r="R25" s="13" t="s">
        <v>387</v>
      </c>
      <c r="Y25" s="13" t="s">
        <v>372</v>
      </c>
      <c r="BO25" s="13" t="s">
        <v>372</v>
      </c>
      <c r="CD25" s="13" t="s">
        <v>372</v>
      </c>
      <c r="CX25" s="13" t="s">
        <v>372</v>
      </c>
      <c r="DJ25" s="13" t="s">
        <v>372</v>
      </c>
      <c r="DV25">
        <f>LENB(TabNote[[#This Row],[お客さまID*]])</f>
        <v>0</v>
      </c>
      <c r="DW25">
        <f>LENB(TabNote[[#This Row],[環境引き継ぎ元のID*]])</f>
        <v>309</v>
      </c>
      <c r="DX25">
        <f>LENB(TabNote[[#This Row],[ライセンスキー]])</f>
        <v>0</v>
      </c>
      <c r="DY25">
        <f>LENB(TabNote[[#This Row],[契約年数（原則、年単位で指定ください）]])</f>
        <v>49</v>
      </c>
      <c r="DZ25">
        <f>LENB(TabNote[[#This Row],[列7]])</f>
        <v>0</v>
      </c>
      <c r="EA25">
        <f>LENB(TabNote[[#This Row],[列8]])</f>
        <v>0</v>
      </c>
      <c r="EB25">
        <f>LENB(TabNote[[#This Row],[列9]])</f>
        <v>0</v>
      </c>
      <c r="EC25">
        <f>LENB(TabNote[[#This Row],[列10]])</f>
        <v>0</v>
      </c>
      <c r="ED25">
        <f>LENB(TabNote[[#This Row],[列11]])</f>
        <v>0</v>
      </c>
      <c r="EE25">
        <f>LENB(TabNote[[#This Row],[列12]])</f>
        <v>0</v>
      </c>
      <c r="EF25">
        <f>LENB(TabNote[[#This Row],[列13]])</f>
        <v>0</v>
      </c>
      <c r="EG25">
        <f>LENB(TabNote[[#This Row],[列14]])</f>
        <v>0</v>
      </c>
      <c r="EH25">
        <f>LENB(TabNote[[#This Row],[列15]])</f>
        <v>0</v>
      </c>
      <c r="EI25">
        <f>LENB(TabNote[[#This Row],[列1]])</f>
        <v>0</v>
      </c>
      <c r="EJ25">
        <f>LENB(TabNote[[#This Row],[(2)エンドユーザー様情報]])</f>
        <v>143</v>
      </c>
      <c r="EK25">
        <f>LENB(TabNote[[#This Row],[会社会社名*]])</f>
        <v>0</v>
      </c>
      <c r="EL25">
        <f>LENB(TabNote[[#This Row],[会社HP URL]])</f>
        <v>0</v>
      </c>
      <c r="EM25">
        <f>LENB(TabNote[[#This Row],[ご担当者さま部署名*]])</f>
        <v>0</v>
      </c>
      <c r="EN25">
        <f>LENB(TabNote[[#This Row],[役職]])</f>
        <v>0</v>
      </c>
      <c r="EO25">
        <f>LENB(TabNote[[#This Row],[姓*]])</f>
        <v>0</v>
      </c>
      <c r="EP25">
        <f>LENB(TabNote[[#This Row],[名*]])</f>
        <v>0</v>
      </c>
      <c r="EQ25">
        <f>LENB(TabNote[[#This Row],[Eメールアドレス*]])</f>
        <v>391</v>
      </c>
      <c r="ER25">
        <f>LENB(TabNote[[#This Row],[電話番号*]])</f>
        <v>0</v>
      </c>
      <c r="ES25">
        <f>LENB(TabNote[[#This Row],[ご住所郵便番号*]])</f>
        <v>0</v>
      </c>
      <c r="ET25">
        <f>LENB(TabNote[[#This Row],[都道府県*]])</f>
        <v>0</v>
      </c>
      <c r="EU25">
        <f>LENB(TabNote[[#This Row],[市区郡*]])</f>
        <v>0</v>
      </c>
      <c r="EV25">
        <f>LENB(TabNote[[#This Row],[町名番地*]])</f>
        <v>0</v>
      </c>
      <c r="EW25">
        <f>LENB(TabNote[[#This Row],[英字表記英字 会社名*]])</f>
        <v>0</v>
      </c>
      <c r="EX25">
        <f>LENB(TabNote[[#This Row],[英字 住所*]])</f>
        <v>0</v>
      </c>
      <c r="EY25">
        <f>LENB(TabNote[[#This Row],[英字 役職]])</f>
        <v>0</v>
      </c>
      <c r="EZ25">
        <f>LENB(TabNote[[#This Row],[英字 姓*]])</f>
        <v>0</v>
      </c>
      <c r="FA25">
        <f>LENB(TabNote[[#This Row],[英字 名*]])</f>
        <v>0</v>
      </c>
      <c r="FB25">
        <f>LENB(TabNote[[#This Row],[列2]])</f>
        <v>0</v>
      </c>
      <c r="FC25">
        <f>LENB(TabNote[[#This Row],[列22]])</f>
        <v>0</v>
      </c>
      <c r="FD25">
        <f>LENB(TabNote[[#This Row],[列23]])</f>
        <v>0</v>
      </c>
      <c r="FE25">
        <f>LENB(TabNote[[#This Row],[列24]])</f>
        <v>0</v>
      </c>
      <c r="FF25">
        <f>LENB(TabNote[[#This Row],[列25]])</f>
        <v>0</v>
      </c>
      <c r="FG25">
        <f>LENB(TabNote[[#This Row],[列26]])</f>
        <v>0</v>
      </c>
      <c r="FH25">
        <f>LENB(TabNote[[#This Row],[列27]])</f>
        <v>0</v>
      </c>
      <c r="FI25">
        <f>LENB(TabNote[[#This Row],[列28]])</f>
        <v>0</v>
      </c>
      <c r="FJ25">
        <f>LENB(TabNote[[#This Row],[列29]])</f>
        <v>0</v>
      </c>
      <c r="FK25">
        <f>LENB(TabNote[[#This Row],[列30]])</f>
        <v>0</v>
      </c>
      <c r="FL25">
        <f>LENB(TabNote[[#This Row],[列31]])</f>
        <v>0</v>
      </c>
      <c r="FM25">
        <f>LENB(TabNote[[#This Row],[列32]])</f>
        <v>0</v>
      </c>
      <c r="FN25">
        <f>LENB(TabNote[[#This Row],[(3)利用規約など]])</f>
        <v>0</v>
      </c>
      <c r="FO25">
        <f>LENB(TabNote[[#This Row],[利用規約・個人情報管理への同意]])</f>
        <v>0</v>
      </c>
      <c r="FP25">
        <f>LENB(TabNote[[#This Row],[利用規約（右URLよりご確認ください。）]])</f>
        <v>0</v>
      </c>
      <c r="FQ25">
        <f>LENB(TabNote[[#This Row],[個人情報の取り扱い]])</f>
        <v>0</v>
      </c>
      <c r="FR25">
        <f>LENB(TabNote[[#This Row],[列3]])</f>
        <v>0</v>
      </c>
      <c r="FS25">
        <f>LENB(TabNote[[#This Row],[列33]])</f>
        <v>0</v>
      </c>
      <c r="FT25">
        <f>LENB(TabNote[[#This Row],[列34]])</f>
        <v>0</v>
      </c>
      <c r="FU25">
        <f>LENB(TabNote[[#This Row],[列35]])</f>
        <v>0</v>
      </c>
      <c r="FV25">
        <f>LENB(TabNote[[#This Row],[列352]])</f>
        <v>0</v>
      </c>
      <c r="FW25">
        <f>LENB(TabNote[[#This Row],[列36]])</f>
        <v>0</v>
      </c>
      <c r="FX25">
        <f>LENB(TabNote[[#This Row],[(4)商流情報]])</f>
        <v>0</v>
      </c>
      <c r="FY25">
        <f>LENB(TabNote[[#This Row],[列6]])</f>
        <v>0</v>
      </c>
      <c r="FZ25">
        <f>LENB(TabNote[[#This Row],[(4-1)エンドユーザー窓口販売パートナーさま情報]])</f>
        <v>0</v>
      </c>
      <c r="GA25">
        <f>LENB(TabNote[[#This Row],[会社名*]])</f>
        <v>0</v>
      </c>
      <c r="GB25">
        <f>LENB(TabNote[[#This Row],[ご担当者さま名部署名*]])</f>
        <v>0</v>
      </c>
      <c r="GC25">
        <f>LENB(TabNote[[#This Row],[姓*4]])</f>
        <v>0</v>
      </c>
      <c r="GD25">
        <f>LENB(TabNote[[#This Row],[名*5]])</f>
        <v>0</v>
      </c>
      <c r="GE25">
        <f>LENB(TabNote[[#This Row],[姓かな]])</f>
        <v>0</v>
      </c>
      <c r="GF25">
        <f>LENB(TabNote[[#This Row],[名かな]])</f>
        <v>0</v>
      </c>
      <c r="GG25">
        <f>LENB(TabNote[[#This Row],[Eメールアドレス*6]])</f>
        <v>391</v>
      </c>
      <c r="GH25">
        <f>LENB(TabNote[[#This Row],[電話番号*7]])</f>
        <v>0</v>
      </c>
      <c r="GI25">
        <f>LENB(TabNote[[#This Row],[ご住所郵便番号*8]])</f>
        <v>0</v>
      </c>
      <c r="GJ25">
        <f>LENB(TabNote[[#This Row],[都道府県*9]])</f>
        <v>0</v>
      </c>
      <c r="GK25">
        <f>LENB(TabNote[[#This Row],[市区郡*10]])</f>
        <v>0</v>
      </c>
      <c r="GL25">
        <f>LENB(TabNote[[#This Row],[町名番地*11]])</f>
        <v>0</v>
      </c>
      <c r="GM25">
        <f>LENB(TabNote[[#This Row],[列16]])</f>
        <v>0</v>
      </c>
    </row>
    <row r="26" spans="1:195" ht="18" customHeight="1">
      <c r="A26" s="3" t="s">
        <v>204</v>
      </c>
      <c r="B26" t="s">
        <v>373</v>
      </c>
      <c r="C26" t="str">
        <f t="shared" si="7"/>
        <v>LANSCOPE サイバープロテクション powered by Deep Instinct追加/更新/作業</v>
      </c>
      <c r="D26" s="13" t="s">
        <v>388</v>
      </c>
      <c r="G26" s="13" t="s">
        <v>375</v>
      </c>
      <c r="H26" s="13"/>
      <c r="I26" s="13"/>
      <c r="J26" s="13"/>
      <c r="K26" s="13"/>
      <c r="L26" s="13"/>
      <c r="M26" s="13"/>
      <c r="N26" s="13"/>
      <c r="O26" s="13"/>
      <c r="P26" s="13"/>
      <c r="R26" s="13" t="s">
        <v>387</v>
      </c>
      <c r="BO26" s="13" t="s">
        <v>372</v>
      </c>
      <c r="CD26" s="13" t="s">
        <v>372</v>
      </c>
      <c r="CX26" s="13" t="s">
        <v>372</v>
      </c>
      <c r="DJ26" s="13" t="s">
        <v>372</v>
      </c>
      <c r="DV26">
        <f>LENB(TabNote[[#This Row],[お客さまID*]])</f>
        <v>99</v>
      </c>
      <c r="DW26">
        <f>LENB(TabNote[[#This Row],[環境引き継ぎ元のID*]])</f>
        <v>0</v>
      </c>
      <c r="DX26">
        <f>LENB(TabNote[[#This Row],[ライセンスキー]])</f>
        <v>0</v>
      </c>
      <c r="DY26">
        <f>LENB(TabNote[[#This Row],[契約年数（原則、年単位で指定ください）]])</f>
        <v>131</v>
      </c>
      <c r="DZ26">
        <f>LENB(TabNote[[#This Row],[列7]])</f>
        <v>0</v>
      </c>
      <c r="EA26">
        <f>LENB(TabNote[[#This Row],[列8]])</f>
        <v>0</v>
      </c>
      <c r="EB26">
        <f>LENB(TabNote[[#This Row],[列9]])</f>
        <v>0</v>
      </c>
      <c r="EC26">
        <f>LENB(TabNote[[#This Row],[列10]])</f>
        <v>0</v>
      </c>
      <c r="ED26">
        <f>LENB(TabNote[[#This Row],[列11]])</f>
        <v>0</v>
      </c>
      <c r="EE26">
        <f>LENB(TabNote[[#This Row],[列12]])</f>
        <v>0</v>
      </c>
      <c r="EF26">
        <f>LENB(TabNote[[#This Row],[列13]])</f>
        <v>0</v>
      </c>
      <c r="EG26">
        <f>LENB(TabNote[[#This Row],[列14]])</f>
        <v>0</v>
      </c>
      <c r="EH26">
        <f>LENB(TabNote[[#This Row],[列15]])</f>
        <v>0</v>
      </c>
      <c r="EI26">
        <f>LENB(TabNote[[#This Row],[列1]])</f>
        <v>0</v>
      </c>
      <c r="EJ26">
        <f>LENB(TabNote[[#This Row],[(2)エンドユーザー様情報]])</f>
        <v>143</v>
      </c>
      <c r="EK26">
        <f>LENB(TabNote[[#This Row],[会社会社名*]])</f>
        <v>0</v>
      </c>
      <c r="EL26">
        <f>LENB(TabNote[[#This Row],[会社HP URL]])</f>
        <v>0</v>
      </c>
      <c r="EM26">
        <f>LENB(TabNote[[#This Row],[ご担当者さま部署名*]])</f>
        <v>0</v>
      </c>
      <c r="EN26">
        <f>LENB(TabNote[[#This Row],[役職]])</f>
        <v>0</v>
      </c>
      <c r="EO26">
        <f>LENB(TabNote[[#This Row],[姓*]])</f>
        <v>0</v>
      </c>
      <c r="EP26">
        <f>LENB(TabNote[[#This Row],[名*]])</f>
        <v>0</v>
      </c>
      <c r="EQ26">
        <f>LENB(TabNote[[#This Row],[Eメールアドレス*]])</f>
        <v>0</v>
      </c>
      <c r="ER26">
        <f>LENB(TabNote[[#This Row],[電話番号*]])</f>
        <v>0</v>
      </c>
      <c r="ES26">
        <f>LENB(TabNote[[#This Row],[ご住所郵便番号*]])</f>
        <v>0</v>
      </c>
      <c r="ET26">
        <f>LENB(TabNote[[#This Row],[都道府県*]])</f>
        <v>0</v>
      </c>
      <c r="EU26">
        <f>LENB(TabNote[[#This Row],[市区郡*]])</f>
        <v>0</v>
      </c>
      <c r="EV26">
        <f>LENB(TabNote[[#This Row],[町名番地*]])</f>
        <v>0</v>
      </c>
      <c r="EW26">
        <f>LENB(TabNote[[#This Row],[英字表記英字 会社名*]])</f>
        <v>0</v>
      </c>
      <c r="EX26">
        <f>LENB(TabNote[[#This Row],[英字 住所*]])</f>
        <v>0</v>
      </c>
      <c r="EY26">
        <f>LENB(TabNote[[#This Row],[英字 役職]])</f>
        <v>0</v>
      </c>
      <c r="EZ26">
        <f>LENB(TabNote[[#This Row],[英字 姓*]])</f>
        <v>0</v>
      </c>
      <c r="FA26">
        <f>LENB(TabNote[[#This Row],[英字 名*]])</f>
        <v>0</v>
      </c>
      <c r="FB26">
        <f>LENB(TabNote[[#This Row],[列2]])</f>
        <v>0</v>
      </c>
      <c r="FC26">
        <f>LENB(TabNote[[#This Row],[列22]])</f>
        <v>0</v>
      </c>
      <c r="FD26">
        <f>LENB(TabNote[[#This Row],[列23]])</f>
        <v>0</v>
      </c>
      <c r="FE26">
        <f>LENB(TabNote[[#This Row],[列24]])</f>
        <v>0</v>
      </c>
      <c r="FF26">
        <f>LENB(TabNote[[#This Row],[列25]])</f>
        <v>0</v>
      </c>
      <c r="FG26">
        <f>LENB(TabNote[[#This Row],[列26]])</f>
        <v>0</v>
      </c>
      <c r="FH26">
        <f>LENB(TabNote[[#This Row],[列27]])</f>
        <v>0</v>
      </c>
      <c r="FI26">
        <f>LENB(TabNote[[#This Row],[列28]])</f>
        <v>0</v>
      </c>
      <c r="FJ26">
        <f>LENB(TabNote[[#This Row],[列29]])</f>
        <v>0</v>
      </c>
      <c r="FK26">
        <f>LENB(TabNote[[#This Row],[列30]])</f>
        <v>0</v>
      </c>
      <c r="FL26">
        <f>LENB(TabNote[[#This Row],[列31]])</f>
        <v>0</v>
      </c>
      <c r="FM26">
        <f>LENB(TabNote[[#This Row],[列32]])</f>
        <v>0</v>
      </c>
      <c r="FN26">
        <f>LENB(TabNote[[#This Row],[(3)利用規約など]])</f>
        <v>0</v>
      </c>
      <c r="FO26">
        <f>LENB(TabNote[[#This Row],[利用規約・個人情報管理への同意]])</f>
        <v>0</v>
      </c>
      <c r="FP26">
        <f>LENB(TabNote[[#This Row],[利用規約（右URLよりご確認ください。）]])</f>
        <v>0</v>
      </c>
      <c r="FQ26">
        <f>LENB(TabNote[[#This Row],[個人情報の取り扱い]])</f>
        <v>0</v>
      </c>
      <c r="FR26">
        <f>LENB(TabNote[[#This Row],[列3]])</f>
        <v>0</v>
      </c>
      <c r="FS26">
        <f>LENB(TabNote[[#This Row],[列33]])</f>
        <v>0</v>
      </c>
      <c r="FT26">
        <f>LENB(TabNote[[#This Row],[列34]])</f>
        <v>0</v>
      </c>
      <c r="FU26">
        <f>LENB(TabNote[[#This Row],[列35]])</f>
        <v>0</v>
      </c>
      <c r="FV26">
        <f>LENB(TabNote[[#This Row],[列352]])</f>
        <v>0</v>
      </c>
      <c r="FW26">
        <f>LENB(TabNote[[#This Row],[列36]])</f>
        <v>0</v>
      </c>
      <c r="FX26">
        <f>LENB(TabNote[[#This Row],[(4)商流情報]])</f>
        <v>0</v>
      </c>
      <c r="FY26">
        <f>LENB(TabNote[[#This Row],[列6]])</f>
        <v>0</v>
      </c>
      <c r="FZ26">
        <f>LENB(TabNote[[#This Row],[(4-1)エンドユーザー窓口販売パートナーさま情報]])</f>
        <v>0</v>
      </c>
      <c r="GA26">
        <f>LENB(TabNote[[#This Row],[会社名*]])</f>
        <v>0</v>
      </c>
      <c r="GB26">
        <f>LENB(TabNote[[#This Row],[ご担当者さま名部署名*]])</f>
        <v>0</v>
      </c>
      <c r="GC26">
        <f>LENB(TabNote[[#This Row],[姓*4]])</f>
        <v>0</v>
      </c>
      <c r="GD26">
        <f>LENB(TabNote[[#This Row],[名*5]])</f>
        <v>0</v>
      </c>
      <c r="GE26">
        <f>LENB(TabNote[[#This Row],[姓かな]])</f>
        <v>0</v>
      </c>
      <c r="GF26">
        <f>LENB(TabNote[[#This Row],[名かな]])</f>
        <v>0</v>
      </c>
      <c r="GG26">
        <f>LENB(TabNote[[#This Row],[Eメールアドレス*6]])</f>
        <v>391</v>
      </c>
      <c r="GH26">
        <f>LENB(TabNote[[#This Row],[電話番号*7]])</f>
        <v>0</v>
      </c>
      <c r="GI26">
        <f>LENB(TabNote[[#This Row],[ご住所郵便番号*8]])</f>
        <v>0</v>
      </c>
      <c r="GJ26">
        <f>LENB(TabNote[[#This Row],[都道府県*9]])</f>
        <v>0</v>
      </c>
      <c r="GK26">
        <f>LENB(TabNote[[#This Row],[市区郡*10]])</f>
        <v>0</v>
      </c>
      <c r="GL26">
        <f>LENB(TabNote[[#This Row],[町名番地*11]])</f>
        <v>0</v>
      </c>
      <c r="GM26">
        <f>LENB(TabNote[[#This Row],[列16]])</f>
        <v>0</v>
      </c>
    </row>
    <row r="27" spans="1:195" ht="18" customHeight="1">
      <c r="A27" s="296" t="s">
        <v>243</v>
      </c>
      <c r="B27" s="296" t="s">
        <v>149</v>
      </c>
      <c r="C27" t="str">
        <f t="shared" si="7"/>
        <v>LANSCOPE プロフェッショナルサービス　脆弱性診断新規</v>
      </c>
      <c r="Y27" s="13" t="s">
        <v>389</v>
      </c>
      <c r="BO27" s="13" t="s">
        <v>389</v>
      </c>
      <c r="CD27" s="13" t="s">
        <v>389</v>
      </c>
      <c r="CX27" s="13" t="s">
        <v>389</v>
      </c>
      <c r="DJ27" s="13" t="s">
        <v>389</v>
      </c>
      <c r="DV27">
        <f>LENB(TabNote[[#This Row],[お客さまID*]])</f>
        <v>0</v>
      </c>
      <c r="DW27">
        <f>LENB(TabNote[[#This Row],[環境引き継ぎ元のID*]])</f>
        <v>0</v>
      </c>
      <c r="DX27">
        <f>LENB(TabNote[[#This Row],[ライセンスキー]])</f>
        <v>0</v>
      </c>
      <c r="DY27">
        <f>LENB(TabNote[[#This Row],[契約年数（原則、年単位で指定ください）]])</f>
        <v>0</v>
      </c>
      <c r="DZ27">
        <f>LENB(TabNote[[#This Row],[列7]])</f>
        <v>0</v>
      </c>
      <c r="EA27">
        <f>LENB(TabNote[[#This Row],[列8]])</f>
        <v>0</v>
      </c>
      <c r="EB27">
        <f>LENB(TabNote[[#This Row],[列9]])</f>
        <v>0</v>
      </c>
      <c r="EC27">
        <f>LENB(TabNote[[#This Row],[列10]])</f>
        <v>0</v>
      </c>
      <c r="ED27">
        <f>LENB(TabNote[[#This Row],[列11]])</f>
        <v>0</v>
      </c>
      <c r="EE27">
        <f>LENB(TabNote[[#This Row],[列12]])</f>
        <v>0</v>
      </c>
      <c r="EF27">
        <f>LENB(TabNote[[#This Row],[列13]])</f>
        <v>0</v>
      </c>
      <c r="EG27">
        <f>LENB(TabNote[[#This Row],[列14]])</f>
        <v>0</v>
      </c>
      <c r="EH27">
        <f>LENB(TabNote[[#This Row],[列15]])</f>
        <v>0</v>
      </c>
      <c r="EI27">
        <f>LENB(TabNote[[#This Row],[列1]])</f>
        <v>0</v>
      </c>
      <c r="EJ27">
        <f>LENB(TabNote[[#This Row],[(2)エンドユーザー様情報]])</f>
        <v>0</v>
      </c>
      <c r="EK27">
        <f>LENB(TabNote[[#This Row],[会社会社名*]])</f>
        <v>0</v>
      </c>
      <c r="EL27">
        <f>LENB(TabNote[[#This Row],[会社HP URL]])</f>
        <v>0</v>
      </c>
      <c r="EM27">
        <f>LENB(TabNote[[#This Row],[ご担当者さま部署名*]])</f>
        <v>0</v>
      </c>
      <c r="EN27">
        <f>LENB(TabNote[[#This Row],[役職]])</f>
        <v>0</v>
      </c>
      <c r="EO27">
        <f>LENB(TabNote[[#This Row],[姓*]])</f>
        <v>0</v>
      </c>
      <c r="EP27">
        <f>LENB(TabNote[[#This Row],[名*]])</f>
        <v>0</v>
      </c>
      <c r="EQ27">
        <f>LENB(TabNote[[#This Row],[Eメールアドレス*]])</f>
        <v>282</v>
      </c>
      <c r="ER27">
        <f>LENB(TabNote[[#This Row],[電話番号*]])</f>
        <v>0</v>
      </c>
      <c r="ES27">
        <f>LENB(TabNote[[#This Row],[ご住所郵便番号*]])</f>
        <v>0</v>
      </c>
      <c r="ET27">
        <f>LENB(TabNote[[#This Row],[都道府県*]])</f>
        <v>0</v>
      </c>
      <c r="EU27">
        <f>LENB(TabNote[[#This Row],[市区郡*]])</f>
        <v>0</v>
      </c>
      <c r="EV27">
        <f>LENB(TabNote[[#This Row],[町名番地*]])</f>
        <v>0</v>
      </c>
      <c r="EW27">
        <f>LENB(TabNote[[#This Row],[英字表記英字 会社名*]])</f>
        <v>0</v>
      </c>
      <c r="EX27">
        <f>LENB(TabNote[[#This Row],[英字 住所*]])</f>
        <v>0</v>
      </c>
      <c r="EY27">
        <f>LENB(TabNote[[#This Row],[英字 役職]])</f>
        <v>0</v>
      </c>
      <c r="EZ27">
        <f>LENB(TabNote[[#This Row],[英字 姓*]])</f>
        <v>0</v>
      </c>
      <c r="FA27">
        <f>LENB(TabNote[[#This Row],[英字 名*]])</f>
        <v>0</v>
      </c>
      <c r="FB27">
        <f>LENB(TabNote[[#This Row],[列2]])</f>
        <v>0</v>
      </c>
      <c r="FC27">
        <f>LENB(TabNote[[#This Row],[列22]])</f>
        <v>0</v>
      </c>
      <c r="FD27">
        <f>LENB(TabNote[[#This Row],[列23]])</f>
        <v>0</v>
      </c>
      <c r="FE27">
        <f>LENB(TabNote[[#This Row],[列24]])</f>
        <v>0</v>
      </c>
      <c r="FF27">
        <f>LENB(TabNote[[#This Row],[列25]])</f>
        <v>0</v>
      </c>
      <c r="FG27">
        <f>LENB(TabNote[[#This Row],[列26]])</f>
        <v>0</v>
      </c>
      <c r="FH27">
        <f>LENB(TabNote[[#This Row],[列27]])</f>
        <v>0</v>
      </c>
      <c r="FI27">
        <f>LENB(TabNote[[#This Row],[列28]])</f>
        <v>0</v>
      </c>
      <c r="FJ27">
        <f>LENB(TabNote[[#This Row],[列29]])</f>
        <v>0</v>
      </c>
      <c r="FK27">
        <f>LENB(TabNote[[#This Row],[列30]])</f>
        <v>0</v>
      </c>
      <c r="FL27">
        <f>LENB(TabNote[[#This Row],[列31]])</f>
        <v>0</v>
      </c>
      <c r="FM27">
        <f>LENB(TabNote[[#This Row],[列32]])</f>
        <v>0</v>
      </c>
      <c r="FN27">
        <f>LENB(TabNote[[#This Row],[(3)利用規約など]])</f>
        <v>0</v>
      </c>
      <c r="FO27">
        <f>LENB(TabNote[[#This Row],[利用規約・個人情報管理への同意]])</f>
        <v>0</v>
      </c>
      <c r="FP27">
        <f>LENB(TabNote[[#This Row],[利用規約（右URLよりご確認ください。）]])</f>
        <v>0</v>
      </c>
      <c r="FQ27">
        <f>LENB(TabNote[[#This Row],[個人情報の取り扱い]])</f>
        <v>0</v>
      </c>
      <c r="FR27">
        <f>LENB(TabNote[[#This Row],[列3]])</f>
        <v>0</v>
      </c>
      <c r="FS27">
        <f>LENB(TabNote[[#This Row],[列33]])</f>
        <v>0</v>
      </c>
      <c r="FT27">
        <f>LENB(TabNote[[#This Row],[列34]])</f>
        <v>0</v>
      </c>
      <c r="FU27">
        <f>LENB(TabNote[[#This Row],[列35]])</f>
        <v>0</v>
      </c>
      <c r="FV27">
        <f>LENB(TabNote[[#This Row],[列352]])</f>
        <v>0</v>
      </c>
      <c r="FW27">
        <f>LENB(TabNote[[#This Row],[列36]])</f>
        <v>0</v>
      </c>
      <c r="FX27">
        <f>LENB(TabNote[[#This Row],[(4)商流情報]])</f>
        <v>0</v>
      </c>
      <c r="FY27">
        <f>LENB(TabNote[[#This Row],[列6]])</f>
        <v>0</v>
      </c>
      <c r="FZ27">
        <f>LENB(TabNote[[#This Row],[(4-1)エンドユーザー窓口販売パートナーさま情報]])</f>
        <v>0</v>
      </c>
      <c r="GA27">
        <f>LENB(TabNote[[#This Row],[会社名*]])</f>
        <v>0</v>
      </c>
      <c r="GB27">
        <f>LENB(TabNote[[#This Row],[ご担当者さま名部署名*]])</f>
        <v>0</v>
      </c>
      <c r="GC27">
        <f>LENB(TabNote[[#This Row],[姓*4]])</f>
        <v>0</v>
      </c>
      <c r="GD27">
        <f>LENB(TabNote[[#This Row],[名*5]])</f>
        <v>0</v>
      </c>
      <c r="GE27">
        <f>LENB(TabNote[[#This Row],[姓かな]])</f>
        <v>0</v>
      </c>
      <c r="GF27">
        <f>LENB(TabNote[[#This Row],[名かな]])</f>
        <v>0</v>
      </c>
      <c r="GG27">
        <f>LENB(TabNote[[#This Row],[Eメールアドレス*6]])</f>
        <v>282</v>
      </c>
      <c r="GH27">
        <f>LENB(TabNote[[#This Row],[電話番号*7]])</f>
        <v>0</v>
      </c>
      <c r="GI27">
        <f>LENB(TabNote[[#This Row],[ご住所郵便番号*8]])</f>
        <v>0</v>
      </c>
      <c r="GJ27">
        <f>LENB(TabNote[[#This Row],[都道府県*9]])</f>
        <v>0</v>
      </c>
      <c r="GK27">
        <f>LENB(TabNote[[#This Row],[市区郡*10]])</f>
        <v>0</v>
      </c>
      <c r="GL27">
        <f>LENB(TabNote[[#This Row],[町名番地*11]])</f>
        <v>0</v>
      </c>
      <c r="GM27">
        <f>LENB(TabNote[[#This Row],[列16]])</f>
        <v>0</v>
      </c>
    </row>
    <row r="28" spans="1:195" ht="18" customHeight="1">
      <c r="A28" s="3" t="s">
        <v>251</v>
      </c>
      <c r="B28" t="s">
        <v>373</v>
      </c>
      <c r="C28" t="str">
        <f t="shared" si="7"/>
        <v>LANSCOPE プロフェッショナルサービス　脆弱性診断追加/更新/作業</v>
      </c>
      <c r="BO28" s="13" t="s">
        <v>389</v>
      </c>
      <c r="CD28" s="13" t="s">
        <v>389</v>
      </c>
      <c r="CX28" s="13" t="s">
        <v>389</v>
      </c>
      <c r="DJ28" s="13" t="s">
        <v>389</v>
      </c>
      <c r="DV28">
        <f>LENB(TabNote[[#This Row],[お客さまID*]])</f>
        <v>0</v>
      </c>
      <c r="DW28">
        <f>LENB(TabNote[[#This Row],[環境引き継ぎ元のID*]])</f>
        <v>0</v>
      </c>
      <c r="DX28">
        <f>LENB(TabNote[[#This Row],[ライセンスキー]])</f>
        <v>0</v>
      </c>
      <c r="DY28">
        <f>LENB(TabNote[[#This Row],[契約年数（原則、年単位で指定ください）]])</f>
        <v>0</v>
      </c>
      <c r="DZ28">
        <f>LENB(TabNote[[#This Row],[列7]])</f>
        <v>0</v>
      </c>
      <c r="EA28">
        <f>LENB(TabNote[[#This Row],[列8]])</f>
        <v>0</v>
      </c>
      <c r="EB28">
        <f>LENB(TabNote[[#This Row],[列9]])</f>
        <v>0</v>
      </c>
      <c r="EC28">
        <f>LENB(TabNote[[#This Row],[列10]])</f>
        <v>0</v>
      </c>
      <c r="ED28">
        <f>LENB(TabNote[[#This Row],[列11]])</f>
        <v>0</v>
      </c>
      <c r="EE28">
        <f>LENB(TabNote[[#This Row],[列12]])</f>
        <v>0</v>
      </c>
      <c r="EF28">
        <f>LENB(TabNote[[#This Row],[列13]])</f>
        <v>0</v>
      </c>
      <c r="EG28">
        <f>LENB(TabNote[[#This Row],[列14]])</f>
        <v>0</v>
      </c>
      <c r="EH28">
        <f>LENB(TabNote[[#This Row],[列15]])</f>
        <v>0</v>
      </c>
      <c r="EI28">
        <f>LENB(TabNote[[#This Row],[列1]])</f>
        <v>0</v>
      </c>
      <c r="EJ28">
        <f>LENB(TabNote[[#This Row],[(2)エンドユーザー様情報]])</f>
        <v>0</v>
      </c>
      <c r="EK28">
        <f>LENB(TabNote[[#This Row],[会社会社名*]])</f>
        <v>0</v>
      </c>
      <c r="EL28">
        <f>LENB(TabNote[[#This Row],[会社HP URL]])</f>
        <v>0</v>
      </c>
      <c r="EM28">
        <f>LENB(TabNote[[#This Row],[ご担当者さま部署名*]])</f>
        <v>0</v>
      </c>
      <c r="EN28">
        <f>LENB(TabNote[[#This Row],[役職]])</f>
        <v>0</v>
      </c>
      <c r="EO28">
        <f>LENB(TabNote[[#This Row],[姓*]])</f>
        <v>0</v>
      </c>
      <c r="EP28">
        <f>LENB(TabNote[[#This Row],[名*]])</f>
        <v>0</v>
      </c>
      <c r="EQ28">
        <f>LENB(TabNote[[#This Row],[Eメールアドレス*]])</f>
        <v>0</v>
      </c>
      <c r="ER28">
        <f>LENB(TabNote[[#This Row],[電話番号*]])</f>
        <v>0</v>
      </c>
      <c r="ES28">
        <f>LENB(TabNote[[#This Row],[ご住所郵便番号*]])</f>
        <v>0</v>
      </c>
      <c r="ET28">
        <f>LENB(TabNote[[#This Row],[都道府県*]])</f>
        <v>0</v>
      </c>
      <c r="EU28">
        <f>LENB(TabNote[[#This Row],[市区郡*]])</f>
        <v>0</v>
      </c>
      <c r="EV28">
        <f>LENB(TabNote[[#This Row],[町名番地*]])</f>
        <v>0</v>
      </c>
      <c r="EW28">
        <f>LENB(TabNote[[#This Row],[英字表記英字 会社名*]])</f>
        <v>0</v>
      </c>
      <c r="EX28">
        <f>LENB(TabNote[[#This Row],[英字 住所*]])</f>
        <v>0</v>
      </c>
      <c r="EY28">
        <f>LENB(TabNote[[#This Row],[英字 役職]])</f>
        <v>0</v>
      </c>
      <c r="EZ28">
        <f>LENB(TabNote[[#This Row],[英字 姓*]])</f>
        <v>0</v>
      </c>
      <c r="FA28">
        <f>LENB(TabNote[[#This Row],[英字 名*]])</f>
        <v>0</v>
      </c>
      <c r="FB28">
        <f>LENB(TabNote[[#This Row],[列2]])</f>
        <v>0</v>
      </c>
      <c r="FC28">
        <f>LENB(TabNote[[#This Row],[列22]])</f>
        <v>0</v>
      </c>
      <c r="FD28">
        <f>LENB(TabNote[[#This Row],[列23]])</f>
        <v>0</v>
      </c>
      <c r="FE28">
        <f>LENB(TabNote[[#This Row],[列24]])</f>
        <v>0</v>
      </c>
      <c r="FF28">
        <f>LENB(TabNote[[#This Row],[列25]])</f>
        <v>0</v>
      </c>
      <c r="FG28">
        <f>LENB(TabNote[[#This Row],[列26]])</f>
        <v>0</v>
      </c>
      <c r="FH28">
        <f>LENB(TabNote[[#This Row],[列27]])</f>
        <v>0</v>
      </c>
      <c r="FI28">
        <f>LENB(TabNote[[#This Row],[列28]])</f>
        <v>0</v>
      </c>
      <c r="FJ28">
        <f>LENB(TabNote[[#This Row],[列29]])</f>
        <v>0</v>
      </c>
      <c r="FK28">
        <f>LENB(TabNote[[#This Row],[列30]])</f>
        <v>0</v>
      </c>
      <c r="FL28">
        <f>LENB(TabNote[[#This Row],[列31]])</f>
        <v>0</v>
      </c>
      <c r="FM28">
        <f>LENB(TabNote[[#This Row],[列32]])</f>
        <v>0</v>
      </c>
      <c r="FN28">
        <f>LENB(TabNote[[#This Row],[(3)利用規約など]])</f>
        <v>0</v>
      </c>
      <c r="FO28">
        <f>LENB(TabNote[[#This Row],[利用規約・個人情報管理への同意]])</f>
        <v>0</v>
      </c>
      <c r="FP28">
        <f>LENB(TabNote[[#This Row],[利用規約（右URLよりご確認ください。）]])</f>
        <v>0</v>
      </c>
      <c r="FQ28">
        <f>LENB(TabNote[[#This Row],[個人情報の取り扱い]])</f>
        <v>0</v>
      </c>
      <c r="FR28">
        <f>LENB(TabNote[[#This Row],[列3]])</f>
        <v>0</v>
      </c>
      <c r="FS28">
        <f>LENB(TabNote[[#This Row],[列33]])</f>
        <v>0</v>
      </c>
      <c r="FT28">
        <f>LENB(TabNote[[#This Row],[列34]])</f>
        <v>0</v>
      </c>
      <c r="FU28">
        <f>LENB(TabNote[[#This Row],[列35]])</f>
        <v>0</v>
      </c>
      <c r="FV28">
        <f>LENB(TabNote[[#This Row],[列352]])</f>
        <v>0</v>
      </c>
      <c r="FW28">
        <f>LENB(TabNote[[#This Row],[列36]])</f>
        <v>0</v>
      </c>
      <c r="FX28">
        <f>LENB(TabNote[[#This Row],[(4)商流情報]])</f>
        <v>0</v>
      </c>
      <c r="FY28">
        <f>LENB(TabNote[[#This Row],[列6]])</f>
        <v>0</v>
      </c>
      <c r="FZ28">
        <f>LENB(TabNote[[#This Row],[(4-1)エンドユーザー窓口販売パートナーさま情報]])</f>
        <v>0</v>
      </c>
      <c r="GA28">
        <f>LENB(TabNote[[#This Row],[会社名*]])</f>
        <v>0</v>
      </c>
      <c r="GB28">
        <f>LENB(TabNote[[#This Row],[ご担当者さま名部署名*]])</f>
        <v>0</v>
      </c>
      <c r="GC28">
        <f>LENB(TabNote[[#This Row],[姓*4]])</f>
        <v>0</v>
      </c>
      <c r="GD28">
        <f>LENB(TabNote[[#This Row],[名*5]])</f>
        <v>0</v>
      </c>
      <c r="GE28">
        <f>LENB(TabNote[[#This Row],[姓かな]])</f>
        <v>0</v>
      </c>
      <c r="GF28">
        <f>LENB(TabNote[[#This Row],[名かな]])</f>
        <v>0</v>
      </c>
      <c r="GG28">
        <f>LENB(TabNote[[#This Row],[Eメールアドレス*6]])</f>
        <v>282</v>
      </c>
      <c r="GH28">
        <f>LENB(TabNote[[#This Row],[電話番号*7]])</f>
        <v>0</v>
      </c>
      <c r="GI28">
        <f>LENB(TabNote[[#This Row],[ご住所郵便番号*8]])</f>
        <v>0</v>
      </c>
      <c r="GJ28">
        <f>LENB(TabNote[[#This Row],[都道府県*9]])</f>
        <v>0</v>
      </c>
      <c r="GK28">
        <f>LENB(TabNote[[#This Row],[市区郡*10]])</f>
        <v>0</v>
      </c>
      <c r="GL28">
        <f>LENB(TabNote[[#This Row],[町名番地*11]])</f>
        <v>0</v>
      </c>
      <c r="GM28">
        <f>LENB(TabNote[[#This Row],[列16]])</f>
        <v>0</v>
      </c>
    </row>
    <row r="29" spans="1:195" ht="18" customHeight="1">
      <c r="A29" s="296" t="s">
        <v>246</v>
      </c>
      <c r="B29" s="296" t="s">
        <v>149</v>
      </c>
      <c r="C29" t="str">
        <f t="shared" si="7"/>
        <v>LANSCOPE プロフェッショナルサービス　DarkTrace新規</v>
      </c>
      <c r="Y29" s="13" t="s">
        <v>389</v>
      </c>
      <c r="BO29" s="13" t="s">
        <v>389</v>
      </c>
      <c r="CD29" s="13" t="s">
        <v>389</v>
      </c>
      <c r="CX29" s="13" t="s">
        <v>389</v>
      </c>
      <c r="DJ29" s="13" t="s">
        <v>389</v>
      </c>
      <c r="DV29">
        <f>LENB(TabNote[[#This Row],[お客さまID*]])</f>
        <v>0</v>
      </c>
      <c r="DW29">
        <f>LENB(TabNote[[#This Row],[環境引き継ぎ元のID*]])</f>
        <v>0</v>
      </c>
      <c r="DX29">
        <f>LENB(TabNote[[#This Row],[ライセンスキー]])</f>
        <v>0</v>
      </c>
      <c r="DY29">
        <f>LENB(TabNote[[#This Row],[契約年数（原則、年単位で指定ください）]])</f>
        <v>0</v>
      </c>
      <c r="DZ29">
        <f>LENB(TabNote[[#This Row],[列7]])</f>
        <v>0</v>
      </c>
      <c r="EA29">
        <f>LENB(TabNote[[#This Row],[列8]])</f>
        <v>0</v>
      </c>
      <c r="EB29">
        <f>LENB(TabNote[[#This Row],[列9]])</f>
        <v>0</v>
      </c>
      <c r="EC29">
        <f>LENB(TabNote[[#This Row],[列10]])</f>
        <v>0</v>
      </c>
      <c r="ED29">
        <f>LENB(TabNote[[#This Row],[列11]])</f>
        <v>0</v>
      </c>
      <c r="EE29">
        <f>LENB(TabNote[[#This Row],[列12]])</f>
        <v>0</v>
      </c>
      <c r="EF29">
        <f>LENB(TabNote[[#This Row],[列13]])</f>
        <v>0</v>
      </c>
      <c r="EG29">
        <f>LENB(TabNote[[#This Row],[列14]])</f>
        <v>0</v>
      </c>
      <c r="EH29">
        <f>LENB(TabNote[[#This Row],[列15]])</f>
        <v>0</v>
      </c>
      <c r="EI29">
        <f>LENB(TabNote[[#This Row],[列1]])</f>
        <v>0</v>
      </c>
      <c r="EJ29">
        <f>LENB(TabNote[[#This Row],[(2)エンドユーザー様情報]])</f>
        <v>0</v>
      </c>
      <c r="EK29">
        <f>LENB(TabNote[[#This Row],[会社会社名*]])</f>
        <v>0</v>
      </c>
      <c r="EL29">
        <f>LENB(TabNote[[#This Row],[会社HP URL]])</f>
        <v>0</v>
      </c>
      <c r="EM29">
        <f>LENB(TabNote[[#This Row],[ご担当者さま部署名*]])</f>
        <v>0</v>
      </c>
      <c r="EN29">
        <f>LENB(TabNote[[#This Row],[役職]])</f>
        <v>0</v>
      </c>
      <c r="EO29">
        <f>LENB(TabNote[[#This Row],[姓*]])</f>
        <v>0</v>
      </c>
      <c r="EP29">
        <f>LENB(TabNote[[#This Row],[名*]])</f>
        <v>0</v>
      </c>
      <c r="EQ29">
        <f>LENB(TabNote[[#This Row],[Eメールアドレス*]])</f>
        <v>282</v>
      </c>
      <c r="ER29">
        <f>LENB(TabNote[[#This Row],[電話番号*]])</f>
        <v>0</v>
      </c>
      <c r="ES29">
        <f>LENB(TabNote[[#This Row],[ご住所郵便番号*]])</f>
        <v>0</v>
      </c>
      <c r="ET29">
        <f>LENB(TabNote[[#This Row],[都道府県*]])</f>
        <v>0</v>
      </c>
      <c r="EU29">
        <f>LENB(TabNote[[#This Row],[市区郡*]])</f>
        <v>0</v>
      </c>
      <c r="EV29">
        <f>LENB(TabNote[[#This Row],[町名番地*]])</f>
        <v>0</v>
      </c>
      <c r="EW29">
        <f>LENB(TabNote[[#This Row],[英字表記英字 会社名*]])</f>
        <v>0</v>
      </c>
      <c r="EX29">
        <f>LENB(TabNote[[#This Row],[英字 住所*]])</f>
        <v>0</v>
      </c>
      <c r="EY29">
        <f>LENB(TabNote[[#This Row],[英字 役職]])</f>
        <v>0</v>
      </c>
      <c r="EZ29">
        <f>LENB(TabNote[[#This Row],[英字 姓*]])</f>
        <v>0</v>
      </c>
      <c r="FA29">
        <f>LENB(TabNote[[#This Row],[英字 名*]])</f>
        <v>0</v>
      </c>
      <c r="FB29">
        <f>LENB(TabNote[[#This Row],[列2]])</f>
        <v>0</v>
      </c>
      <c r="FC29">
        <f>LENB(TabNote[[#This Row],[列22]])</f>
        <v>0</v>
      </c>
      <c r="FD29">
        <f>LENB(TabNote[[#This Row],[列23]])</f>
        <v>0</v>
      </c>
      <c r="FE29">
        <f>LENB(TabNote[[#This Row],[列24]])</f>
        <v>0</v>
      </c>
      <c r="FF29">
        <f>LENB(TabNote[[#This Row],[列25]])</f>
        <v>0</v>
      </c>
      <c r="FG29">
        <f>LENB(TabNote[[#This Row],[列26]])</f>
        <v>0</v>
      </c>
      <c r="FH29">
        <f>LENB(TabNote[[#This Row],[列27]])</f>
        <v>0</v>
      </c>
      <c r="FI29">
        <f>LENB(TabNote[[#This Row],[列28]])</f>
        <v>0</v>
      </c>
      <c r="FJ29">
        <f>LENB(TabNote[[#This Row],[列29]])</f>
        <v>0</v>
      </c>
      <c r="FK29">
        <f>LENB(TabNote[[#This Row],[列30]])</f>
        <v>0</v>
      </c>
      <c r="FL29">
        <f>LENB(TabNote[[#This Row],[列31]])</f>
        <v>0</v>
      </c>
      <c r="FM29">
        <f>LENB(TabNote[[#This Row],[列32]])</f>
        <v>0</v>
      </c>
      <c r="FN29">
        <f>LENB(TabNote[[#This Row],[(3)利用規約など]])</f>
        <v>0</v>
      </c>
      <c r="FO29">
        <f>LENB(TabNote[[#This Row],[利用規約・個人情報管理への同意]])</f>
        <v>0</v>
      </c>
      <c r="FP29">
        <f>LENB(TabNote[[#This Row],[利用規約（右URLよりご確認ください。）]])</f>
        <v>0</v>
      </c>
      <c r="FQ29">
        <f>LENB(TabNote[[#This Row],[個人情報の取り扱い]])</f>
        <v>0</v>
      </c>
      <c r="FR29">
        <f>LENB(TabNote[[#This Row],[列3]])</f>
        <v>0</v>
      </c>
      <c r="FS29">
        <f>LENB(TabNote[[#This Row],[列33]])</f>
        <v>0</v>
      </c>
      <c r="FT29">
        <f>LENB(TabNote[[#This Row],[列34]])</f>
        <v>0</v>
      </c>
      <c r="FU29">
        <f>LENB(TabNote[[#This Row],[列35]])</f>
        <v>0</v>
      </c>
      <c r="FV29">
        <f>LENB(TabNote[[#This Row],[列352]])</f>
        <v>0</v>
      </c>
      <c r="FW29">
        <f>LENB(TabNote[[#This Row],[列36]])</f>
        <v>0</v>
      </c>
      <c r="FX29">
        <f>LENB(TabNote[[#This Row],[(4)商流情報]])</f>
        <v>0</v>
      </c>
      <c r="FY29">
        <f>LENB(TabNote[[#This Row],[列6]])</f>
        <v>0</v>
      </c>
      <c r="FZ29">
        <f>LENB(TabNote[[#This Row],[(4-1)エンドユーザー窓口販売パートナーさま情報]])</f>
        <v>0</v>
      </c>
      <c r="GA29">
        <f>LENB(TabNote[[#This Row],[会社名*]])</f>
        <v>0</v>
      </c>
      <c r="GB29">
        <f>LENB(TabNote[[#This Row],[ご担当者さま名部署名*]])</f>
        <v>0</v>
      </c>
      <c r="GC29">
        <f>LENB(TabNote[[#This Row],[姓*4]])</f>
        <v>0</v>
      </c>
      <c r="GD29">
        <f>LENB(TabNote[[#This Row],[名*5]])</f>
        <v>0</v>
      </c>
      <c r="GE29">
        <f>LENB(TabNote[[#This Row],[姓かな]])</f>
        <v>0</v>
      </c>
      <c r="GF29">
        <f>LENB(TabNote[[#This Row],[名かな]])</f>
        <v>0</v>
      </c>
      <c r="GG29">
        <f>LENB(TabNote[[#This Row],[Eメールアドレス*6]])</f>
        <v>282</v>
      </c>
      <c r="GH29">
        <f>LENB(TabNote[[#This Row],[電話番号*7]])</f>
        <v>0</v>
      </c>
      <c r="GI29">
        <f>LENB(TabNote[[#This Row],[ご住所郵便番号*8]])</f>
        <v>0</v>
      </c>
      <c r="GJ29">
        <f>LENB(TabNote[[#This Row],[都道府県*9]])</f>
        <v>0</v>
      </c>
      <c r="GK29">
        <f>LENB(TabNote[[#This Row],[市区郡*10]])</f>
        <v>0</v>
      </c>
      <c r="GL29">
        <f>LENB(TabNote[[#This Row],[町名番地*11]])</f>
        <v>0</v>
      </c>
      <c r="GM29">
        <f>LENB(TabNote[[#This Row],[列16]])</f>
        <v>0</v>
      </c>
    </row>
    <row r="30" spans="1:195" ht="18" customHeight="1">
      <c r="A30" s="3" t="s">
        <v>246</v>
      </c>
      <c r="B30" t="s">
        <v>373</v>
      </c>
      <c r="C30" t="str">
        <f t="shared" si="7"/>
        <v>LANSCOPE プロフェッショナルサービス　DarkTrace追加/更新/作業</v>
      </c>
      <c r="BO30" s="13" t="s">
        <v>389</v>
      </c>
      <c r="CD30" s="13" t="s">
        <v>389</v>
      </c>
      <c r="CX30" s="13" t="s">
        <v>389</v>
      </c>
      <c r="DJ30" s="13" t="s">
        <v>389</v>
      </c>
      <c r="DV30">
        <f>LENB(TabNote[[#This Row],[お客さまID*]])</f>
        <v>0</v>
      </c>
      <c r="DW30">
        <f>LENB(TabNote[[#This Row],[環境引き継ぎ元のID*]])</f>
        <v>0</v>
      </c>
      <c r="DX30">
        <f>LENB(TabNote[[#This Row],[ライセンスキー]])</f>
        <v>0</v>
      </c>
      <c r="DY30">
        <f>LENB(TabNote[[#This Row],[契約年数（原則、年単位で指定ください）]])</f>
        <v>0</v>
      </c>
      <c r="DZ30">
        <f>LENB(TabNote[[#This Row],[列7]])</f>
        <v>0</v>
      </c>
      <c r="EA30">
        <f>LENB(TabNote[[#This Row],[列8]])</f>
        <v>0</v>
      </c>
      <c r="EB30">
        <f>LENB(TabNote[[#This Row],[列9]])</f>
        <v>0</v>
      </c>
      <c r="EC30">
        <f>LENB(TabNote[[#This Row],[列10]])</f>
        <v>0</v>
      </c>
      <c r="ED30">
        <f>LENB(TabNote[[#This Row],[列11]])</f>
        <v>0</v>
      </c>
      <c r="EE30">
        <f>LENB(TabNote[[#This Row],[列12]])</f>
        <v>0</v>
      </c>
      <c r="EF30">
        <f>LENB(TabNote[[#This Row],[列13]])</f>
        <v>0</v>
      </c>
      <c r="EG30">
        <f>LENB(TabNote[[#This Row],[列14]])</f>
        <v>0</v>
      </c>
      <c r="EH30">
        <f>LENB(TabNote[[#This Row],[列15]])</f>
        <v>0</v>
      </c>
      <c r="EI30">
        <f>LENB(TabNote[[#This Row],[列1]])</f>
        <v>0</v>
      </c>
      <c r="EJ30">
        <f>LENB(TabNote[[#This Row],[(2)エンドユーザー様情報]])</f>
        <v>0</v>
      </c>
      <c r="EK30">
        <f>LENB(TabNote[[#This Row],[会社会社名*]])</f>
        <v>0</v>
      </c>
      <c r="EL30">
        <f>LENB(TabNote[[#This Row],[会社HP URL]])</f>
        <v>0</v>
      </c>
      <c r="EM30">
        <f>LENB(TabNote[[#This Row],[ご担当者さま部署名*]])</f>
        <v>0</v>
      </c>
      <c r="EN30">
        <f>LENB(TabNote[[#This Row],[役職]])</f>
        <v>0</v>
      </c>
      <c r="EO30">
        <f>LENB(TabNote[[#This Row],[姓*]])</f>
        <v>0</v>
      </c>
      <c r="EP30">
        <f>LENB(TabNote[[#This Row],[名*]])</f>
        <v>0</v>
      </c>
      <c r="EQ30">
        <f>LENB(TabNote[[#This Row],[Eメールアドレス*]])</f>
        <v>0</v>
      </c>
      <c r="ER30">
        <f>LENB(TabNote[[#This Row],[電話番号*]])</f>
        <v>0</v>
      </c>
      <c r="ES30">
        <f>LENB(TabNote[[#This Row],[ご住所郵便番号*]])</f>
        <v>0</v>
      </c>
      <c r="ET30">
        <f>LENB(TabNote[[#This Row],[都道府県*]])</f>
        <v>0</v>
      </c>
      <c r="EU30">
        <f>LENB(TabNote[[#This Row],[市区郡*]])</f>
        <v>0</v>
      </c>
      <c r="EV30">
        <f>LENB(TabNote[[#This Row],[町名番地*]])</f>
        <v>0</v>
      </c>
      <c r="EW30">
        <f>LENB(TabNote[[#This Row],[英字表記英字 会社名*]])</f>
        <v>0</v>
      </c>
      <c r="EX30">
        <f>LENB(TabNote[[#This Row],[英字 住所*]])</f>
        <v>0</v>
      </c>
      <c r="EY30">
        <f>LENB(TabNote[[#This Row],[英字 役職]])</f>
        <v>0</v>
      </c>
      <c r="EZ30">
        <f>LENB(TabNote[[#This Row],[英字 姓*]])</f>
        <v>0</v>
      </c>
      <c r="FA30">
        <f>LENB(TabNote[[#This Row],[英字 名*]])</f>
        <v>0</v>
      </c>
      <c r="FB30">
        <f>LENB(TabNote[[#This Row],[列2]])</f>
        <v>0</v>
      </c>
      <c r="FC30">
        <f>LENB(TabNote[[#This Row],[列22]])</f>
        <v>0</v>
      </c>
      <c r="FD30">
        <f>LENB(TabNote[[#This Row],[列23]])</f>
        <v>0</v>
      </c>
      <c r="FE30">
        <f>LENB(TabNote[[#This Row],[列24]])</f>
        <v>0</v>
      </c>
      <c r="FF30">
        <f>LENB(TabNote[[#This Row],[列25]])</f>
        <v>0</v>
      </c>
      <c r="FG30">
        <f>LENB(TabNote[[#This Row],[列26]])</f>
        <v>0</v>
      </c>
      <c r="FH30">
        <f>LENB(TabNote[[#This Row],[列27]])</f>
        <v>0</v>
      </c>
      <c r="FI30">
        <f>LENB(TabNote[[#This Row],[列28]])</f>
        <v>0</v>
      </c>
      <c r="FJ30">
        <f>LENB(TabNote[[#This Row],[列29]])</f>
        <v>0</v>
      </c>
      <c r="FK30">
        <f>LENB(TabNote[[#This Row],[列30]])</f>
        <v>0</v>
      </c>
      <c r="FL30">
        <f>LENB(TabNote[[#This Row],[列31]])</f>
        <v>0</v>
      </c>
      <c r="FM30">
        <f>LENB(TabNote[[#This Row],[列32]])</f>
        <v>0</v>
      </c>
      <c r="FN30">
        <f>LENB(TabNote[[#This Row],[(3)利用規約など]])</f>
        <v>0</v>
      </c>
      <c r="FO30">
        <f>LENB(TabNote[[#This Row],[利用規約・個人情報管理への同意]])</f>
        <v>0</v>
      </c>
      <c r="FP30">
        <f>LENB(TabNote[[#This Row],[利用規約（右URLよりご確認ください。）]])</f>
        <v>0</v>
      </c>
      <c r="FQ30">
        <f>LENB(TabNote[[#This Row],[個人情報の取り扱い]])</f>
        <v>0</v>
      </c>
      <c r="FR30">
        <f>LENB(TabNote[[#This Row],[列3]])</f>
        <v>0</v>
      </c>
      <c r="FS30">
        <f>LENB(TabNote[[#This Row],[列33]])</f>
        <v>0</v>
      </c>
      <c r="FT30">
        <f>LENB(TabNote[[#This Row],[列34]])</f>
        <v>0</v>
      </c>
      <c r="FU30">
        <f>LENB(TabNote[[#This Row],[列35]])</f>
        <v>0</v>
      </c>
      <c r="FV30">
        <f>LENB(TabNote[[#This Row],[列352]])</f>
        <v>0</v>
      </c>
      <c r="FW30">
        <f>LENB(TabNote[[#This Row],[列36]])</f>
        <v>0</v>
      </c>
      <c r="FX30">
        <f>LENB(TabNote[[#This Row],[(4)商流情報]])</f>
        <v>0</v>
      </c>
      <c r="FY30">
        <f>LENB(TabNote[[#This Row],[列6]])</f>
        <v>0</v>
      </c>
      <c r="FZ30">
        <f>LENB(TabNote[[#This Row],[(4-1)エンドユーザー窓口販売パートナーさま情報]])</f>
        <v>0</v>
      </c>
      <c r="GA30">
        <f>LENB(TabNote[[#This Row],[会社名*]])</f>
        <v>0</v>
      </c>
      <c r="GB30">
        <f>LENB(TabNote[[#This Row],[ご担当者さま名部署名*]])</f>
        <v>0</v>
      </c>
      <c r="GC30">
        <f>LENB(TabNote[[#This Row],[姓*4]])</f>
        <v>0</v>
      </c>
      <c r="GD30">
        <f>LENB(TabNote[[#This Row],[名*5]])</f>
        <v>0</v>
      </c>
      <c r="GE30">
        <f>LENB(TabNote[[#This Row],[姓かな]])</f>
        <v>0</v>
      </c>
      <c r="GF30">
        <f>LENB(TabNote[[#This Row],[名かな]])</f>
        <v>0</v>
      </c>
      <c r="GG30">
        <f>LENB(TabNote[[#This Row],[Eメールアドレス*6]])</f>
        <v>282</v>
      </c>
      <c r="GH30">
        <f>LENB(TabNote[[#This Row],[電話番号*7]])</f>
        <v>0</v>
      </c>
      <c r="GI30">
        <f>LENB(TabNote[[#This Row],[ご住所郵便番号*8]])</f>
        <v>0</v>
      </c>
      <c r="GJ30">
        <f>LENB(TabNote[[#This Row],[都道府県*9]])</f>
        <v>0</v>
      </c>
      <c r="GK30">
        <f>LENB(TabNote[[#This Row],[市区郡*10]])</f>
        <v>0</v>
      </c>
      <c r="GL30">
        <f>LENB(TabNote[[#This Row],[町名番地*11]])</f>
        <v>0</v>
      </c>
      <c r="GM30">
        <f>LENB(TabNote[[#This Row],[列16]])</f>
        <v>0</v>
      </c>
    </row>
    <row r="31" spans="1:195" ht="18" customHeight="1">
      <c r="A31" s="296" t="s">
        <v>390</v>
      </c>
      <c r="B31" s="296" t="s">
        <v>149</v>
      </c>
      <c r="C31" t="str">
        <f t="shared" si="7"/>
        <v>LANSCOPE プロフェッショナルサービス　Panorays新規</v>
      </c>
      <c r="T31" t="s">
        <v>391</v>
      </c>
      <c r="Y31" s="13" t="s">
        <v>389</v>
      </c>
      <c r="BO31" s="13" t="s">
        <v>389</v>
      </c>
      <c r="CD31" s="13" t="s">
        <v>389</v>
      </c>
      <c r="CX31" s="13" t="s">
        <v>389</v>
      </c>
      <c r="DJ31" s="13" t="s">
        <v>389</v>
      </c>
      <c r="DV31">
        <f>LENB(TabNote[[#This Row],[お客さまID*]])</f>
        <v>0</v>
      </c>
      <c r="DW31">
        <f>LENB(TabNote[[#This Row],[環境引き継ぎ元のID*]])</f>
        <v>0</v>
      </c>
      <c r="DX31">
        <f>LENB(TabNote[[#This Row],[ライセンスキー]])</f>
        <v>0</v>
      </c>
      <c r="DY31">
        <f>LENB(TabNote[[#This Row],[契約年数（原則、年単位で指定ください）]])</f>
        <v>0</v>
      </c>
      <c r="DZ31">
        <f>LENB(TabNote[[#This Row],[列7]])</f>
        <v>0</v>
      </c>
      <c r="EA31">
        <f>LENB(TabNote[[#This Row],[列8]])</f>
        <v>0</v>
      </c>
      <c r="EB31">
        <f>LENB(TabNote[[#This Row],[列9]])</f>
        <v>0</v>
      </c>
      <c r="EC31">
        <f>LENB(TabNote[[#This Row],[列10]])</f>
        <v>0</v>
      </c>
      <c r="ED31">
        <f>LENB(TabNote[[#This Row],[列11]])</f>
        <v>0</v>
      </c>
      <c r="EE31">
        <f>LENB(TabNote[[#This Row],[列12]])</f>
        <v>0</v>
      </c>
      <c r="EF31">
        <f>LENB(TabNote[[#This Row],[列13]])</f>
        <v>0</v>
      </c>
      <c r="EG31">
        <f>LENB(TabNote[[#This Row],[列14]])</f>
        <v>0</v>
      </c>
      <c r="EH31">
        <f>LENB(TabNote[[#This Row],[列15]])</f>
        <v>0</v>
      </c>
      <c r="EI31">
        <f>LENB(TabNote[[#This Row],[列1]])</f>
        <v>0</v>
      </c>
      <c r="EJ31">
        <f>LENB(TabNote[[#This Row],[(2)エンドユーザー様情報]])</f>
        <v>0</v>
      </c>
      <c r="EK31">
        <f>LENB(TabNote[[#This Row],[会社会社名*]])</f>
        <v>0</v>
      </c>
      <c r="EL31">
        <f>LENB(TabNote[[#This Row],[会社HP URL]])</f>
        <v>55</v>
      </c>
      <c r="EM31">
        <f>LENB(TabNote[[#This Row],[ご担当者さま部署名*]])</f>
        <v>0</v>
      </c>
      <c r="EN31">
        <f>LENB(TabNote[[#This Row],[役職]])</f>
        <v>0</v>
      </c>
      <c r="EO31">
        <f>LENB(TabNote[[#This Row],[姓*]])</f>
        <v>0</v>
      </c>
      <c r="EP31">
        <f>LENB(TabNote[[#This Row],[名*]])</f>
        <v>0</v>
      </c>
      <c r="EQ31">
        <f>LENB(TabNote[[#This Row],[Eメールアドレス*]])</f>
        <v>282</v>
      </c>
      <c r="ER31">
        <f>LENB(TabNote[[#This Row],[電話番号*]])</f>
        <v>0</v>
      </c>
      <c r="ES31">
        <f>LENB(TabNote[[#This Row],[ご住所郵便番号*]])</f>
        <v>0</v>
      </c>
      <c r="ET31">
        <f>LENB(TabNote[[#This Row],[都道府県*]])</f>
        <v>0</v>
      </c>
      <c r="EU31">
        <f>LENB(TabNote[[#This Row],[市区郡*]])</f>
        <v>0</v>
      </c>
      <c r="EV31">
        <f>LENB(TabNote[[#This Row],[町名番地*]])</f>
        <v>0</v>
      </c>
      <c r="EW31">
        <f>LENB(TabNote[[#This Row],[英字表記英字 会社名*]])</f>
        <v>0</v>
      </c>
      <c r="EX31">
        <f>LENB(TabNote[[#This Row],[英字 住所*]])</f>
        <v>0</v>
      </c>
      <c r="EY31">
        <f>LENB(TabNote[[#This Row],[英字 役職]])</f>
        <v>0</v>
      </c>
      <c r="EZ31">
        <f>LENB(TabNote[[#This Row],[英字 姓*]])</f>
        <v>0</v>
      </c>
      <c r="FA31">
        <f>LENB(TabNote[[#This Row],[英字 名*]])</f>
        <v>0</v>
      </c>
      <c r="FB31">
        <f>LENB(TabNote[[#This Row],[列2]])</f>
        <v>0</v>
      </c>
      <c r="FC31">
        <f>LENB(TabNote[[#This Row],[列22]])</f>
        <v>0</v>
      </c>
      <c r="FD31">
        <f>LENB(TabNote[[#This Row],[列23]])</f>
        <v>0</v>
      </c>
      <c r="FE31">
        <f>LENB(TabNote[[#This Row],[列24]])</f>
        <v>0</v>
      </c>
      <c r="FF31">
        <f>LENB(TabNote[[#This Row],[列25]])</f>
        <v>0</v>
      </c>
      <c r="FG31">
        <f>LENB(TabNote[[#This Row],[列26]])</f>
        <v>0</v>
      </c>
      <c r="FH31">
        <f>LENB(TabNote[[#This Row],[列27]])</f>
        <v>0</v>
      </c>
      <c r="FI31">
        <f>LENB(TabNote[[#This Row],[列28]])</f>
        <v>0</v>
      </c>
      <c r="FJ31">
        <f>LENB(TabNote[[#This Row],[列29]])</f>
        <v>0</v>
      </c>
      <c r="FK31">
        <f>LENB(TabNote[[#This Row],[列30]])</f>
        <v>0</v>
      </c>
      <c r="FL31">
        <f>LENB(TabNote[[#This Row],[列31]])</f>
        <v>0</v>
      </c>
      <c r="FM31">
        <f>LENB(TabNote[[#This Row],[列32]])</f>
        <v>0</v>
      </c>
      <c r="FN31">
        <f>LENB(TabNote[[#This Row],[(3)利用規約など]])</f>
        <v>0</v>
      </c>
      <c r="FO31">
        <f>LENB(TabNote[[#This Row],[利用規約・個人情報管理への同意]])</f>
        <v>0</v>
      </c>
      <c r="FP31">
        <f>LENB(TabNote[[#This Row],[利用規約（右URLよりご確認ください。）]])</f>
        <v>0</v>
      </c>
      <c r="FQ31">
        <f>LENB(TabNote[[#This Row],[個人情報の取り扱い]])</f>
        <v>0</v>
      </c>
      <c r="FR31">
        <f>LENB(TabNote[[#This Row],[列3]])</f>
        <v>0</v>
      </c>
      <c r="FS31">
        <f>LENB(TabNote[[#This Row],[列33]])</f>
        <v>0</v>
      </c>
      <c r="FT31">
        <f>LENB(TabNote[[#This Row],[列34]])</f>
        <v>0</v>
      </c>
      <c r="FU31">
        <f>LENB(TabNote[[#This Row],[列35]])</f>
        <v>0</v>
      </c>
      <c r="FV31">
        <f>LENB(TabNote[[#This Row],[列352]])</f>
        <v>0</v>
      </c>
      <c r="FW31">
        <f>LENB(TabNote[[#This Row],[列36]])</f>
        <v>0</v>
      </c>
      <c r="FX31">
        <f>LENB(TabNote[[#This Row],[(4)商流情報]])</f>
        <v>0</v>
      </c>
      <c r="FY31">
        <f>LENB(TabNote[[#This Row],[列6]])</f>
        <v>0</v>
      </c>
      <c r="FZ31">
        <f>LENB(TabNote[[#This Row],[(4-1)エンドユーザー窓口販売パートナーさま情報]])</f>
        <v>0</v>
      </c>
      <c r="GA31">
        <f>LENB(TabNote[[#This Row],[会社名*]])</f>
        <v>0</v>
      </c>
      <c r="GB31">
        <f>LENB(TabNote[[#This Row],[ご担当者さま名部署名*]])</f>
        <v>0</v>
      </c>
      <c r="GC31">
        <f>LENB(TabNote[[#This Row],[姓*4]])</f>
        <v>0</v>
      </c>
      <c r="GD31">
        <f>LENB(TabNote[[#This Row],[名*5]])</f>
        <v>0</v>
      </c>
      <c r="GE31">
        <f>LENB(TabNote[[#This Row],[姓かな]])</f>
        <v>0</v>
      </c>
      <c r="GF31">
        <f>LENB(TabNote[[#This Row],[名かな]])</f>
        <v>0</v>
      </c>
      <c r="GG31">
        <f>LENB(TabNote[[#This Row],[Eメールアドレス*6]])</f>
        <v>282</v>
      </c>
      <c r="GH31">
        <f>LENB(TabNote[[#This Row],[電話番号*7]])</f>
        <v>0</v>
      </c>
      <c r="GI31">
        <f>LENB(TabNote[[#This Row],[ご住所郵便番号*8]])</f>
        <v>0</v>
      </c>
      <c r="GJ31">
        <f>LENB(TabNote[[#This Row],[都道府県*9]])</f>
        <v>0</v>
      </c>
      <c r="GK31">
        <f>LENB(TabNote[[#This Row],[市区郡*10]])</f>
        <v>0</v>
      </c>
      <c r="GL31">
        <f>LENB(TabNote[[#This Row],[町名番地*11]])</f>
        <v>0</v>
      </c>
      <c r="GM31">
        <f>LENB(TabNote[[#This Row],[列16]])</f>
        <v>0</v>
      </c>
    </row>
    <row r="32" spans="1:195" ht="18" customHeight="1">
      <c r="A32" s="3" t="s">
        <v>390</v>
      </c>
      <c r="B32" t="s">
        <v>373</v>
      </c>
      <c r="C32" t="str">
        <f t="shared" si="7"/>
        <v>LANSCOPE プロフェッショナルサービス　Panorays追加/更新/作業</v>
      </c>
      <c r="T32" t="s">
        <v>391</v>
      </c>
      <c r="BO32" s="13" t="s">
        <v>389</v>
      </c>
      <c r="CD32" s="13" t="s">
        <v>389</v>
      </c>
      <c r="CX32" s="13" t="s">
        <v>389</v>
      </c>
      <c r="DJ32" s="13" t="s">
        <v>389</v>
      </c>
      <c r="DV32">
        <f>LENB(TabNote[[#This Row],[お客さまID*]])</f>
        <v>0</v>
      </c>
      <c r="DW32">
        <f>LENB(TabNote[[#This Row],[環境引き継ぎ元のID*]])</f>
        <v>0</v>
      </c>
      <c r="DX32">
        <f>LENB(TabNote[[#This Row],[ライセンスキー]])</f>
        <v>0</v>
      </c>
      <c r="DY32">
        <f>LENB(TabNote[[#This Row],[契約年数（原則、年単位で指定ください）]])</f>
        <v>0</v>
      </c>
      <c r="DZ32">
        <f>LENB(TabNote[[#This Row],[列7]])</f>
        <v>0</v>
      </c>
      <c r="EA32">
        <f>LENB(TabNote[[#This Row],[列8]])</f>
        <v>0</v>
      </c>
      <c r="EB32">
        <f>LENB(TabNote[[#This Row],[列9]])</f>
        <v>0</v>
      </c>
      <c r="EC32">
        <f>LENB(TabNote[[#This Row],[列10]])</f>
        <v>0</v>
      </c>
      <c r="ED32">
        <f>LENB(TabNote[[#This Row],[列11]])</f>
        <v>0</v>
      </c>
      <c r="EE32">
        <f>LENB(TabNote[[#This Row],[列12]])</f>
        <v>0</v>
      </c>
      <c r="EF32">
        <f>LENB(TabNote[[#This Row],[列13]])</f>
        <v>0</v>
      </c>
      <c r="EG32">
        <f>LENB(TabNote[[#This Row],[列14]])</f>
        <v>0</v>
      </c>
      <c r="EH32">
        <f>LENB(TabNote[[#This Row],[列15]])</f>
        <v>0</v>
      </c>
      <c r="EI32">
        <f>LENB(TabNote[[#This Row],[列1]])</f>
        <v>0</v>
      </c>
      <c r="EJ32">
        <f>LENB(TabNote[[#This Row],[(2)エンドユーザー様情報]])</f>
        <v>0</v>
      </c>
      <c r="EK32">
        <f>LENB(TabNote[[#This Row],[会社会社名*]])</f>
        <v>0</v>
      </c>
      <c r="EL32">
        <f>LENB(TabNote[[#This Row],[会社HP URL]])</f>
        <v>55</v>
      </c>
      <c r="EM32">
        <f>LENB(TabNote[[#This Row],[ご担当者さま部署名*]])</f>
        <v>0</v>
      </c>
      <c r="EN32">
        <f>LENB(TabNote[[#This Row],[役職]])</f>
        <v>0</v>
      </c>
      <c r="EO32">
        <f>LENB(TabNote[[#This Row],[姓*]])</f>
        <v>0</v>
      </c>
      <c r="EP32">
        <f>LENB(TabNote[[#This Row],[名*]])</f>
        <v>0</v>
      </c>
      <c r="EQ32">
        <f>LENB(TabNote[[#This Row],[Eメールアドレス*]])</f>
        <v>0</v>
      </c>
      <c r="ER32">
        <f>LENB(TabNote[[#This Row],[電話番号*]])</f>
        <v>0</v>
      </c>
      <c r="ES32">
        <f>LENB(TabNote[[#This Row],[ご住所郵便番号*]])</f>
        <v>0</v>
      </c>
      <c r="ET32">
        <f>LENB(TabNote[[#This Row],[都道府県*]])</f>
        <v>0</v>
      </c>
      <c r="EU32">
        <f>LENB(TabNote[[#This Row],[市区郡*]])</f>
        <v>0</v>
      </c>
      <c r="EV32">
        <f>LENB(TabNote[[#This Row],[町名番地*]])</f>
        <v>0</v>
      </c>
      <c r="EW32">
        <f>LENB(TabNote[[#This Row],[英字表記英字 会社名*]])</f>
        <v>0</v>
      </c>
      <c r="EX32">
        <f>LENB(TabNote[[#This Row],[英字 住所*]])</f>
        <v>0</v>
      </c>
      <c r="EY32">
        <f>LENB(TabNote[[#This Row],[英字 役職]])</f>
        <v>0</v>
      </c>
      <c r="EZ32">
        <f>LENB(TabNote[[#This Row],[英字 姓*]])</f>
        <v>0</v>
      </c>
      <c r="FA32">
        <f>LENB(TabNote[[#This Row],[英字 名*]])</f>
        <v>0</v>
      </c>
      <c r="FB32">
        <f>LENB(TabNote[[#This Row],[列2]])</f>
        <v>0</v>
      </c>
      <c r="FC32">
        <f>LENB(TabNote[[#This Row],[列22]])</f>
        <v>0</v>
      </c>
      <c r="FD32">
        <f>LENB(TabNote[[#This Row],[列23]])</f>
        <v>0</v>
      </c>
      <c r="FE32">
        <f>LENB(TabNote[[#This Row],[列24]])</f>
        <v>0</v>
      </c>
      <c r="FF32">
        <f>LENB(TabNote[[#This Row],[列25]])</f>
        <v>0</v>
      </c>
      <c r="FG32">
        <f>LENB(TabNote[[#This Row],[列26]])</f>
        <v>0</v>
      </c>
      <c r="FH32">
        <f>LENB(TabNote[[#This Row],[列27]])</f>
        <v>0</v>
      </c>
      <c r="FI32">
        <f>LENB(TabNote[[#This Row],[列28]])</f>
        <v>0</v>
      </c>
      <c r="FJ32">
        <f>LENB(TabNote[[#This Row],[列29]])</f>
        <v>0</v>
      </c>
      <c r="FK32">
        <f>LENB(TabNote[[#This Row],[列30]])</f>
        <v>0</v>
      </c>
      <c r="FL32">
        <f>LENB(TabNote[[#This Row],[列31]])</f>
        <v>0</v>
      </c>
      <c r="FM32">
        <f>LENB(TabNote[[#This Row],[列32]])</f>
        <v>0</v>
      </c>
      <c r="FN32">
        <f>LENB(TabNote[[#This Row],[(3)利用規約など]])</f>
        <v>0</v>
      </c>
      <c r="FO32">
        <f>LENB(TabNote[[#This Row],[利用規約・個人情報管理への同意]])</f>
        <v>0</v>
      </c>
      <c r="FP32">
        <f>LENB(TabNote[[#This Row],[利用規約（右URLよりご確認ください。）]])</f>
        <v>0</v>
      </c>
      <c r="FQ32">
        <f>LENB(TabNote[[#This Row],[個人情報の取り扱い]])</f>
        <v>0</v>
      </c>
      <c r="FR32">
        <f>LENB(TabNote[[#This Row],[列3]])</f>
        <v>0</v>
      </c>
      <c r="FS32">
        <f>LENB(TabNote[[#This Row],[列33]])</f>
        <v>0</v>
      </c>
      <c r="FT32">
        <f>LENB(TabNote[[#This Row],[列34]])</f>
        <v>0</v>
      </c>
      <c r="FU32">
        <f>LENB(TabNote[[#This Row],[列35]])</f>
        <v>0</v>
      </c>
      <c r="FV32">
        <f>LENB(TabNote[[#This Row],[列352]])</f>
        <v>0</v>
      </c>
      <c r="FW32">
        <f>LENB(TabNote[[#This Row],[列36]])</f>
        <v>0</v>
      </c>
      <c r="FX32">
        <f>LENB(TabNote[[#This Row],[(4)商流情報]])</f>
        <v>0</v>
      </c>
      <c r="FY32">
        <f>LENB(TabNote[[#This Row],[列6]])</f>
        <v>0</v>
      </c>
      <c r="FZ32">
        <f>LENB(TabNote[[#This Row],[(4-1)エンドユーザー窓口販売パートナーさま情報]])</f>
        <v>0</v>
      </c>
      <c r="GA32">
        <f>LENB(TabNote[[#This Row],[会社名*]])</f>
        <v>0</v>
      </c>
      <c r="GB32">
        <f>LENB(TabNote[[#This Row],[ご担当者さま名部署名*]])</f>
        <v>0</v>
      </c>
      <c r="GC32">
        <f>LENB(TabNote[[#This Row],[姓*4]])</f>
        <v>0</v>
      </c>
      <c r="GD32">
        <f>LENB(TabNote[[#This Row],[名*5]])</f>
        <v>0</v>
      </c>
      <c r="GE32">
        <f>LENB(TabNote[[#This Row],[姓かな]])</f>
        <v>0</v>
      </c>
      <c r="GF32">
        <f>LENB(TabNote[[#This Row],[名かな]])</f>
        <v>0</v>
      </c>
      <c r="GG32">
        <f>LENB(TabNote[[#This Row],[Eメールアドレス*6]])</f>
        <v>282</v>
      </c>
      <c r="GH32">
        <f>LENB(TabNote[[#This Row],[電話番号*7]])</f>
        <v>0</v>
      </c>
      <c r="GI32">
        <f>LENB(TabNote[[#This Row],[ご住所郵便番号*8]])</f>
        <v>0</v>
      </c>
      <c r="GJ32">
        <f>LENB(TabNote[[#This Row],[都道府県*9]])</f>
        <v>0</v>
      </c>
      <c r="GK32">
        <f>LENB(TabNote[[#This Row],[市区郡*10]])</f>
        <v>0</v>
      </c>
      <c r="GL32">
        <f>LENB(TabNote[[#This Row],[町名番地*11]])</f>
        <v>0</v>
      </c>
      <c r="GM32">
        <f>LENB(TabNote[[#This Row],[列16]])</f>
        <v>0</v>
      </c>
    </row>
    <row r="33" spans="1:195" ht="18" customHeight="1">
      <c r="A33" s="296" t="s">
        <v>254</v>
      </c>
      <c r="B33" s="296" t="s">
        <v>149</v>
      </c>
      <c r="C33" t="str">
        <f>A33&amp;B33</f>
        <v>LANSCOPE サイバープロテクション　インシデント対応パッケージ新規</v>
      </c>
      <c r="Y33" s="13" t="s">
        <v>389</v>
      </c>
      <c r="BO33" s="13" t="s">
        <v>389</v>
      </c>
      <c r="CD33" s="13" t="s">
        <v>389</v>
      </c>
      <c r="CX33" s="13" t="s">
        <v>389</v>
      </c>
      <c r="DJ33" s="13" t="s">
        <v>389</v>
      </c>
      <c r="DV33">
        <f>LENB(TabNote[[#This Row],[お客さまID*]])</f>
        <v>0</v>
      </c>
      <c r="DW33">
        <f>LENB(TabNote[[#This Row],[環境引き継ぎ元のID*]])</f>
        <v>0</v>
      </c>
      <c r="DX33">
        <f>LENB(TabNote[[#This Row],[ライセンスキー]])</f>
        <v>0</v>
      </c>
      <c r="DY33">
        <f>LENB(TabNote[[#This Row],[契約年数（原則、年単位で指定ください）]])</f>
        <v>0</v>
      </c>
      <c r="DZ33">
        <f>LENB(TabNote[[#This Row],[列7]])</f>
        <v>0</v>
      </c>
      <c r="EA33">
        <f>LENB(TabNote[[#This Row],[列8]])</f>
        <v>0</v>
      </c>
      <c r="EB33">
        <f>LENB(TabNote[[#This Row],[列9]])</f>
        <v>0</v>
      </c>
      <c r="EC33">
        <f>LENB(TabNote[[#This Row],[列10]])</f>
        <v>0</v>
      </c>
      <c r="ED33">
        <f>LENB(TabNote[[#This Row],[列11]])</f>
        <v>0</v>
      </c>
      <c r="EE33">
        <f>LENB(TabNote[[#This Row],[列12]])</f>
        <v>0</v>
      </c>
      <c r="EF33">
        <f>LENB(TabNote[[#This Row],[列13]])</f>
        <v>0</v>
      </c>
      <c r="EG33">
        <f>LENB(TabNote[[#This Row],[列14]])</f>
        <v>0</v>
      </c>
      <c r="EH33">
        <f>LENB(TabNote[[#This Row],[列15]])</f>
        <v>0</v>
      </c>
      <c r="EI33">
        <f>LENB(TabNote[[#This Row],[列1]])</f>
        <v>0</v>
      </c>
      <c r="EJ33">
        <f>LENB(TabNote[[#This Row],[(2)エンドユーザー様情報]])</f>
        <v>0</v>
      </c>
      <c r="EK33">
        <f>LENB(TabNote[[#This Row],[会社会社名*]])</f>
        <v>0</v>
      </c>
      <c r="EL33">
        <f>LENB(TabNote[[#This Row],[会社HP URL]])</f>
        <v>0</v>
      </c>
      <c r="EM33">
        <f>LENB(TabNote[[#This Row],[ご担当者さま部署名*]])</f>
        <v>0</v>
      </c>
      <c r="EN33">
        <f>LENB(TabNote[[#This Row],[役職]])</f>
        <v>0</v>
      </c>
      <c r="EO33">
        <f>LENB(TabNote[[#This Row],[姓*]])</f>
        <v>0</v>
      </c>
      <c r="EP33">
        <f>LENB(TabNote[[#This Row],[名*]])</f>
        <v>0</v>
      </c>
      <c r="EQ33">
        <f>LENB(TabNote[[#This Row],[Eメールアドレス*]])</f>
        <v>282</v>
      </c>
      <c r="ER33">
        <f>LENB(TabNote[[#This Row],[電話番号*]])</f>
        <v>0</v>
      </c>
      <c r="ES33">
        <f>LENB(TabNote[[#This Row],[ご住所郵便番号*]])</f>
        <v>0</v>
      </c>
      <c r="ET33">
        <f>LENB(TabNote[[#This Row],[都道府県*]])</f>
        <v>0</v>
      </c>
      <c r="EU33">
        <f>LENB(TabNote[[#This Row],[市区郡*]])</f>
        <v>0</v>
      </c>
      <c r="EV33">
        <f>LENB(TabNote[[#This Row],[町名番地*]])</f>
        <v>0</v>
      </c>
      <c r="EW33">
        <f>LENB(TabNote[[#This Row],[英字表記英字 会社名*]])</f>
        <v>0</v>
      </c>
      <c r="EX33">
        <f>LENB(TabNote[[#This Row],[英字 住所*]])</f>
        <v>0</v>
      </c>
      <c r="EY33">
        <f>LENB(TabNote[[#This Row],[英字 役職]])</f>
        <v>0</v>
      </c>
      <c r="EZ33">
        <f>LENB(TabNote[[#This Row],[英字 姓*]])</f>
        <v>0</v>
      </c>
      <c r="FA33">
        <f>LENB(TabNote[[#This Row],[英字 名*]])</f>
        <v>0</v>
      </c>
      <c r="FB33">
        <f>LENB(TabNote[[#This Row],[列2]])</f>
        <v>0</v>
      </c>
      <c r="FC33">
        <f>LENB(TabNote[[#This Row],[列22]])</f>
        <v>0</v>
      </c>
      <c r="FD33">
        <f>LENB(TabNote[[#This Row],[列23]])</f>
        <v>0</v>
      </c>
      <c r="FE33">
        <f>LENB(TabNote[[#This Row],[列24]])</f>
        <v>0</v>
      </c>
      <c r="FF33">
        <f>LENB(TabNote[[#This Row],[列25]])</f>
        <v>0</v>
      </c>
      <c r="FG33">
        <f>LENB(TabNote[[#This Row],[列26]])</f>
        <v>0</v>
      </c>
      <c r="FH33">
        <f>LENB(TabNote[[#This Row],[列27]])</f>
        <v>0</v>
      </c>
      <c r="FI33">
        <f>LENB(TabNote[[#This Row],[列28]])</f>
        <v>0</v>
      </c>
      <c r="FJ33">
        <f>LENB(TabNote[[#This Row],[列29]])</f>
        <v>0</v>
      </c>
      <c r="FK33">
        <f>LENB(TabNote[[#This Row],[列30]])</f>
        <v>0</v>
      </c>
      <c r="FL33">
        <f>LENB(TabNote[[#This Row],[列31]])</f>
        <v>0</v>
      </c>
      <c r="FM33">
        <f>LENB(TabNote[[#This Row],[列32]])</f>
        <v>0</v>
      </c>
      <c r="FN33">
        <f>LENB(TabNote[[#This Row],[(3)利用規約など]])</f>
        <v>0</v>
      </c>
      <c r="FO33">
        <f>LENB(TabNote[[#This Row],[利用規約・個人情報管理への同意]])</f>
        <v>0</v>
      </c>
      <c r="FP33">
        <f>LENB(TabNote[[#This Row],[利用規約（右URLよりご確認ください。）]])</f>
        <v>0</v>
      </c>
      <c r="FQ33">
        <f>LENB(TabNote[[#This Row],[個人情報の取り扱い]])</f>
        <v>0</v>
      </c>
      <c r="FR33">
        <f>LENB(TabNote[[#This Row],[列3]])</f>
        <v>0</v>
      </c>
      <c r="FS33">
        <f>LENB(TabNote[[#This Row],[列33]])</f>
        <v>0</v>
      </c>
      <c r="FT33">
        <f>LENB(TabNote[[#This Row],[列34]])</f>
        <v>0</v>
      </c>
      <c r="FU33">
        <f>LENB(TabNote[[#This Row],[列35]])</f>
        <v>0</v>
      </c>
      <c r="FV33">
        <f>LENB(TabNote[[#This Row],[列352]])</f>
        <v>0</v>
      </c>
      <c r="FW33">
        <f>LENB(TabNote[[#This Row],[列36]])</f>
        <v>0</v>
      </c>
      <c r="FX33">
        <f>LENB(TabNote[[#This Row],[(4)商流情報]])</f>
        <v>0</v>
      </c>
      <c r="FY33">
        <f>LENB(TabNote[[#This Row],[列6]])</f>
        <v>0</v>
      </c>
      <c r="FZ33">
        <f>LENB(TabNote[[#This Row],[(4-1)エンドユーザー窓口販売パートナーさま情報]])</f>
        <v>0</v>
      </c>
      <c r="GA33">
        <f>LENB(TabNote[[#This Row],[会社名*]])</f>
        <v>0</v>
      </c>
      <c r="GB33">
        <f>LENB(TabNote[[#This Row],[ご担当者さま名部署名*]])</f>
        <v>0</v>
      </c>
      <c r="GC33">
        <f>LENB(TabNote[[#This Row],[姓*4]])</f>
        <v>0</v>
      </c>
      <c r="GD33">
        <f>LENB(TabNote[[#This Row],[名*5]])</f>
        <v>0</v>
      </c>
      <c r="GE33">
        <f>LENB(TabNote[[#This Row],[姓かな]])</f>
        <v>0</v>
      </c>
      <c r="GF33">
        <f>LENB(TabNote[[#This Row],[名かな]])</f>
        <v>0</v>
      </c>
      <c r="GG33">
        <f>LENB(TabNote[[#This Row],[Eメールアドレス*6]])</f>
        <v>282</v>
      </c>
      <c r="GH33">
        <f>LENB(TabNote[[#This Row],[電話番号*7]])</f>
        <v>0</v>
      </c>
      <c r="GI33">
        <f>LENB(TabNote[[#This Row],[ご住所郵便番号*8]])</f>
        <v>0</v>
      </c>
      <c r="GJ33">
        <f>LENB(TabNote[[#This Row],[都道府県*9]])</f>
        <v>0</v>
      </c>
      <c r="GK33">
        <f>LENB(TabNote[[#This Row],[市区郡*10]])</f>
        <v>0</v>
      </c>
      <c r="GL33">
        <f>LENB(TabNote[[#This Row],[町名番地*11]])</f>
        <v>0</v>
      </c>
      <c r="GM33">
        <f>LENB(TabNote[[#This Row],[列16]])</f>
        <v>0</v>
      </c>
    </row>
    <row r="34" spans="1:195" ht="18" customHeight="1">
      <c r="A34" s="3" t="s">
        <v>254</v>
      </c>
      <c r="B34" t="s">
        <v>373</v>
      </c>
      <c r="C34" t="str">
        <f>A34&amp;B34</f>
        <v>LANSCOPE サイバープロテクション　インシデント対応パッケージ追加/更新/作業</v>
      </c>
      <c r="BO34" s="13" t="s">
        <v>389</v>
      </c>
      <c r="CD34" s="13" t="s">
        <v>389</v>
      </c>
      <c r="CX34" s="13" t="s">
        <v>389</v>
      </c>
      <c r="DJ34" s="13" t="s">
        <v>389</v>
      </c>
      <c r="DV34">
        <f>LENB(TabNote[[#This Row],[お客さまID*]])</f>
        <v>0</v>
      </c>
      <c r="DW34">
        <f>LENB(TabNote[[#This Row],[環境引き継ぎ元のID*]])</f>
        <v>0</v>
      </c>
      <c r="DX34">
        <f>LENB(TabNote[[#This Row],[ライセンスキー]])</f>
        <v>0</v>
      </c>
      <c r="DY34">
        <f>LENB(TabNote[[#This Row],[契約年数（原則、年単位で指定ください）]])</f>
        <v>0</v>
      </c>
      <c r="DZ34">
        <f>LENB(TabNote[[#This Row],[列7]])</f>
        <v>0</v>
      </c>
      <c r="EA34">
        <f>LENB(TabNote[[#This Row],[列8]])</f>
        <v>0</v>
      </c>
      <c r="EB34">
        <f>LENB(TabNote[[#This Row],[列9]])</f>
        <v>0</v>
      </c>
      <c r="EC34">
        <f>LENB(TabNote[[#This Row],[列10]])</f>
        <v>0</v>
      </c>
      <c r="ED34">
        <f>LENB(TabNote[[#This Row],[列11]])</f>
        <v>0</v>
      </c>
      <c r="EE34">
        <f>LENB(TabNote[[#This Row],[列12]])</f>
        <v>0</v>
      </c>
      <c r="EF34">
        <f>LENB(TabNote[[#This Row],[列13]])</f>
        <v>0</v>
      </c>
      <c r="EG34">
        <f>LENB(TabNote[[#This Row],[列14]])</f>
        <v>0</v>
      </c>
      <c r="EH34">
        <f>LENB(TabNote[[#This Row],[列15]])</f>
        <v>0</v>
      </c>
      <c r="EI34">
        <f>LENB(TabNote[[#This Row],[列1]])</f>
        <v>0</v>
      </c>
      <c r="EJ34">
        <f>LENB(TabNote[[#This Row],[(2)エンドユーザー様情報]])</f>
        <v>0</v>
      </c>
      <c r="EK34">
        <f>LENB(TabNote[[#This Row],[会社会社名*]])</f>
        <v>0</v>
      </c>
      <c r="EL34">
        <f>LENB(TabNote[[#This Row],[会社HP URL]])</f>
        <v>0</v>
      </c>
      <c r="EM34">
        <f>LENB(TabNote[[#This Row],[ご担当者さま部署名*]])</f>
        <v>0</v>
      </c>
      <c r="EN34">
        <f>LENB(TabNote[[#This Row],[役職]])</f>
        <v>0</v>
      </c>
      <c r="EO34">
        <f>LENB(TabNote[[#This Row],[姓*]])</f>
        <v>0</v>
      </c>
      <c r="EP34">
        <f>LENB(TabNote[[#This Row],[名*]])</f>
        <v>0</v>
      </c>
      <c r="EQ34">
        <f>LENB(TabNote[[#This Row],[Eメールアドレス*]])</f>
        <v>0</v>
      </c>
      <c r="ER34">
        <f>LENB(TabNote[[#This Row],[電話番号*]])</f>
        <v>0</v>
      </c>
      <c r="ES34">
        <f>LENB(TabNote[[#This Row],[ご住所郵便番号*]])</f>
        <v>0</v>
      </c>
      <c r="ET34">
        <f>LENB(TabNote[[#This Row],[都道府県*]])</f>
        <v>0</v>
      </c>
      <c r="EU34">
        <f>LENB(TabNote[[#This Row],[市区郡*]])</f>
        <v>0</v>
      </c>
      <c r="EV34">
        <f>LENB(TabNote[[#This Row],[町名番地*]])</f>
        <v>0</v>
      </c>
      <c r="EW34">
        <f>LENB(TabNote[[#This Row],[英字表記英字 会社名*]])</f>
        <v>0</v>
      </c>
      <c r="EX34">
        <f>LENB(TabNote[[#This Row],[英字 住所*]])</f>
        <v>0</v>
      </c>
      <c r="EY34">
        <f>LENB(TabNote[[#This Row],[英字 役職]])</f>
        <v>0</v>
      </c>
      <c r="EZ34">
        <f>LENB(TabNote[[#This Row],[英字 姓*]])</f>
        <v>0</v>
      </c>
      <c r="FA34">
        <f>LENB(TabNote[[#This Row],[英字 名*]])</f>
        <v>0</v>
      </c>
      <c r="FB34">
        <f>LENB(TabNote[[#This Row],[列2]])</f>
        <v>0</v>
      </c>
      <c r="FC34">
        <f>LENB(TabNote[[#This Row],[列22]])</f>
        <v>0</v>
      </c>
      <c r="FD34">
        <f>LENB(TabNote[[#This Row],[列23]])</f>
        <v>0</v>
      </c>
      <c r="FE34">
        <f>LENB(TabNote[[#This Row],[列24]])</f>
        <v>0</v>
      </c>
      <c r="FF34">
        <f>LENB(TabNote[[#This Row],[列25]])</f>
        <v>0</v>
      </c>
      <c r="FG34">
        <f>LENB(TabNote[[#This Row],[列26]])</f>
        <v>0</v>
      </c>
      <c r="FH34">
        <f>LENB(TabNote[[#This Row],[列27]])</f>
        <v>0</v>
      </c>
      <c r="FI34">
        <f>LENB(TabNote[[#This Row],[列28]])</f>
        <v>0</v>
      </c>
      <c r="FJ34">
        <f>LENB(TabNote[[#This Row],[列29]])</f>
        <v>0</v>
      </c>
      <c r="FK34">
        <f>LENB(TabNote[[#This Row],[列30]])</f>
        <v>0</v>
      </c>
      <c r="FL34">
        <f>LENB(TabNote[[#This Row],[列31]])</f>
        <v>0</v>
      </c>
      <c r="FM34">
        <f>LENB(TabNote[[#This Row],[列32]])</f>
        <v>0</v>
      </c>
      <c r="FN34">
        <f>LENB(TabNote[[#This Row],[(3)利用規約など]])</f>
        <v>0</v>
      </c>
      <c r="FO34">
        <f>LENB(TabNote[[#This Row],[利用規約・個人情報管理への同意]])</f>
        <v>0</v>
      </c>
      <c r="FP34">
        <f>LENB(TabNote[[#This Row],[利用規約（右URLよりご確認ください。）]])</f>
        <v>0</v>
      </c>
      <c r="FQ34">
        <f>LENB(TabNote[[#This Row],[個人情報の取り扱い]])</f>
        <v>0</v>
      </c>
      <c r="FR34">
        <f>LENB(TabNote[[#This Row],[列3]])</f>
        <v>0</v>
      </c>
      <c r="FS34">
        <f>LENB(TabNote[[#This Row],[列33]])</f>
        <v>0</v>
      </c>
      <c r="FT34">
        <f>LENB(TabNote[[#This Row],[列34]])</f>
        <v>0</v>
      </c>
      <c r="FU34">
        <f>LENB(TabNote[[#This Row],[列35]])</f>
        <v>0</v>
      </c>
      <c r="FV34">
        <f>LENB(TabNote[[#This Row],[列352]])</f>
        <v>0</v>
      </c>
      <c r="FW34">
        <f>LENB(TabNote[[#This Row],[列36]])</f>
        <v>0</v>
      </c>
      <c r="FX34">
        <f>LENB(TabNote[[#This Row],[(4)商流情報]])</f>
        <v>0</v>
      </c>
      <c r="FY34">
        <f>LENB(TabNote[[#This Row],[列6]])</f>
        <v>0</v>
      </c>
      <c r="FZ34">
        <f>LENB(TabNote[[#This Row],[(4-1)エンドユーザー窓口販売パートナーさま情報]])</f>
        <v>0</v>
      </c>
      <c r="GA34">
        <f>LENB(TabNote[[#This Row],[会社名*]])</f>
        <v>0</v>
      </c>
      <c r="GB34">
        <f>LENB(TabNote[[#This Row],[ご担当者さま名部署名*]])</f>
        <v>0</v>
      </c>
      <c r="GC34">
        <f>LENB(TabNote[[#This Row],[姓*4]])</f>
        <v>0</v>
      </c>
      <c r="GD34">
        <f>LENB(TabNote[[#This Row],[名*5]])</f>
        <v>0</v>
      </c>
      <c r="GE34">
        <f>LENB(TabNote[[#This Row],[姓かな]])</f>
        <v>0</v>
      </c>
      <c r="GF34">
        <f>LENB(TabNote[[#This Row],[名かな]])</f>
        <v>0</v>
      </c>
      <c r="GG34">
        <f>LENB(TabNote[[#This Row],[Eメールアドレス*6]])</f>
        <v>282</v>
      </c>
      <c r="GH34">
        <f>LENB(TabNote[[#This Row],[電話番号*7]])</f>
        <v>0</v>
      </c>
      <c r="GI34">
        <f>LENB(TabNote[[#This Row],[ご住所郵便番号*8]])</f>
        <v>0</v>
      </c>
      <c r="GJ34">
        <f>LENB(TabNote[[#This Row],[都道府県*9]])</f>
        <v>0</v>
      </c>
      <c r="GK34">
        <f>LENB(TabNote[[#This Row],[市区郡*10]])</f>
        <v>0</v>
      </c>
      <c r="GL34">
        <f>LENB(TabNote[[#This Row],[町名番地*11]])</f>
        <v>0</v>
      </c>
      <c r="GM34">
        <f>LENB(TabNote[[#This Row],[列16]])</f>
        <v>0</v>
      </c>
    </row>
    <row r="35" spans="1:195" ht="18" customHeight="1">
      <c r="A35" s="296" t="s">
        <v>255</v>
      </c>
      <c r="B35" s="296" t="s">
        <v>149</v>
      </c>
      <c r="C35" t="str">
        <f t="shared" ref="C35:C36" si="8">A35&amp;B35</f>
        <v>LANSCOPE プロフェッショナルサービス　その他パッケージ新規</v>
      </c>
      <c r="Y35" s="13" t="s">
        <v>389</v>
      </c>
      <c r="BO35" s="13" t="s">
        <v>389</v>
      </c>
      <c r="CD35" s="13" t="s">
        <v>389</v>
      </c>
      <c r="CX35" s="13" t="s">
        <v>389</v>
      </c>
      <c r="DJ35" s="13" t="s">
        <v>389</v>
      </c>
      <c r="DV35">
        <f>LENB(TabNote[[#This Row],[お客さまID*]])</f>
        <v>0</v>
      </c>
      <c r="DW35">
        <f>LENB(TabNote[[#This Row],[環境引き継ぎ元のID*]])</f>
        <v>0</v>
      </c>
      <c r="DX35">
        <f>LENB(TabNote[[#This Row],[ライセンスキー]])</f>
        <v>0</v>
      </c>
      <c r="DY35">
        <f>LENB(TabNote[[#This Row],[契約年数（原則、年単位で指定ください）]])</f>
        <v>0</v>
      </c>
      <c r="DZ35">
        <f>LENB(TabNote[[#This Row],[列7]])</f>
        <v>0</v>
      </c>
      <c r="EA35">
        <f>LENB(TabNote[[#This Row],[列8]])</f>
        <v>0</v>
      </c>
      <c r="EB35">
        <f>LENB(TabNote[[#This Row],[列9]])</f>
        <v>0</v>
      </c>
      <c r="EC35">
        <f>LENB(TabNote[[#This Row],[列10]])</f>
        <v>0</v>
      </c>
      <c r="ED35">
        <f>LENB(TabNote[[#This Row],[列11]])</f>
        <v>0</v>
      </c>
      <c r="EE35">
        <f>LENB(TabNote[[#This Row],[列12]])</f>
        <v>0</v>
      </c>
      <c r="EF35">
        <f>LENB(TabNote[[#This Row],[列13]])</f>
        <v>0</v>
      </c>
      <c r="EG35">
        <f>LENB(TabNote[[#This Row],[列14]])</f>
        <v>0</v>
      </c>
      <c r="EH35">
        <f>LENB(TabNote[[#This Row],[列15]])</f>
        <v>0</v>
      </c>
      <c r="EI35">
        <f>LENB(TabNote[[#This Row],[列1]])</f>
        <v>0</v>
      </c>
      <c r="EJ35">
        <f>LENB(TabNote[[#This Row],[(2)エンドユーザー様情報]])</f>
        <v>0</v>
      </c>
      <c r="EK35">
        <f>LENB(TabNote[[#This Row],[会社会社名*]])</f>
        <v>0</v>
      </c>
      <c r="EL35">
        <f>LENB(TabNote[[#This Row],[会社HP URL]])</f>
        <v>0</v>
      </c>
      <c r="EM35">
        <f>LENB(TabNote[[#This Row],[ご担当者さま部署名*]])</f>
        <v>0</v>
      </c>
      <c r="EN35">
        <f>LENB(TabNote[[#This Row],[役職]])</f>
        <v>0</v>
      </c>
      <c r="EO35">
        <f>LENB(TabNote[[#This Row],[姓*]])</f>
        <v>0</v>
      </c>
      <c r="EP35">
        <f>LENB(TabNote[[#This Row],[名*]])</f>
        <v>0</v>
      </c>
      <c r="EQ35">
        <f>LENB(TabNote[[#This Row],[Eメールアドレス*]])</f>
        <v>282</v>
      </c>
      <c r="ER35">
        <f>LENB(TabNote[[#This Row],[電話番号*]])</f>
        <v>0</v>
      </c>
      <c r="ES35">
        <f>LENB(TabNote[[#This Row],[ご住所郵便番号*]])</f>
        <v>0</v>
      </c>
      <c r="ET35">
        <f>LENB(TabNote[[#This Row],[都道府県*]])</f>
        <v>0</v>
      </c>
      <c r="EU35">
        <f>LENB(TabNote[[#This Row],[市区郡*]])</f>
        <v>0</v>
      </c>
      <c r="EV35">
        <f>LENB(TabNote[[#This Row],[町名番地*]])</f>
        <v>0</v>
      </c>
      <c r="EW35">
        <f>LENB(TabNote[[#This Row],[英字表記英字 会社名*]])</f>
        <v>0</v>
      </c>
      <c r="EX35">
        <f>LENB(TabNote[[#This Row],[英字 住所*]])</f>
        <v>0</v>
      </c>
      <c r="EY35">
        <f>LENB(TabNote[[#This Row],[英字 役職]])</f>
        <v>0</v>
      </c>
      <c r="EZ35">
        <f>LENB(TabNote[[#This Row],[英字 姓*]])</f>
        <v>0</v>
      </c>
      <c r="FA35">
        <f>LENB(TabNote[[#This Row],[英字 名*]])</f>
        <v>0</v>
      </c>
      <c r="FB35">
        <f>LENB(TabNote[[#This Row],[列2]])</f>
        <v>0</v>
      </c>
      <c r="FC35">
        <f>LENB(TabNote[[#This Row],[列22]])</f>
        <v>0</v>
      </c>
      <c r="FD35">
        <f>LENB(TabNote[[#This Row],[列23]])</f>
        <v>0</v>
      </c>
      <c r="FE35">
        <f>LENB(TabNote[[#This Row],[列24]])</f>
        <v>0</v>
      </c>
      <c r="FF35">
        <f>LENB(TabNote[[#This Row],[列25]])</f>
        <v>0</v>
      </c>
      <c r="FG35">
        <f>LENB(TabNote[[#This Row],[列26]])</f>
        <v>0</v>
      </c>
      <c r="FH35">
        <f>LENB(TabNote[[#This Row],[列27]])</f>
        <v>0</v>
      </c>
      <c r="FI35">
        <f>LENB(TabNote[[#This Row],[列28]])</f>
        <v>0</v>
      </c>
      <c r="FJ35">
        <f>LENB(TabNote[[#This Row],[列29]])</f>
        <v>0</v>
      </c>
      <c r="FK35">
        <f>LENB(TabNote[[#This Row],[列30]])</f>
        <v>0</v>
      </c>
      <c r="FL35">
        <f>LENB(TabNote[[#This Row],[列31]])</f>
        <v>0</v>
      </c>
      <c r="FM35">
        <f>LENB(TabNote[[#This Row],[列32]])</f>
        <v>0</v>
      </c>
      <c r="FN35">
        <f>LENB(TabNote[[#This Row],[(3)利用規約など]])</f>
        <v>0</v>
      </c>
      <c r="FO35">
        <f>LENB(TabNote[[#This Row],[利用規約・個人情報管理への同意]])</f>
        <v>0</v>
      </c>
      <c r="FP35">
        <f>LENB(TabNote[[#This Row],[利用規約（右URLよりご確認ください。）]])</f>
        <v>0</v>
      </c>
      <c r="FQ35">
        <f>LENB(TabNote[[#This Row],[個人情報の取り扱い]])</f>
        <v>0</v>
      </c>
      <c r="FR35">
        <f>LENB(TabNote[[#This Row],[列3]])</f>
        <v>0</v>
      </c>
      <c r="FS35">
        <f>LENB(TabNote[[#This Row],[列33]])</f>
        <v>0</v>
      </c>
      <c r="FT35">
        <f>LENB(TabNote[[#This Row],[列34]])</f>
        <v>0</v>
      </c>
      <c r="FU35">
        <f>LENB(TabNote[[#This Row],[列35]])</f>
        <v>0</v>
      </c>
      <c r="FV35">
        <f>LENB(TabNote[[#This Row],[列352]])</f>
        <v>0</v>
      </c>
      <c r="FW35">
        <f>LENB(TabNote[[#This Row],[列36]])</f>
        <v>0</v>
      </c>
      <c r="FX35">
        <f>LENB(TabNote[[#This Row],[(4)商流情報]])</f>
        <v>0</v>
      </c>
      <c r="FY35">
        <f>LENB(TabNote[[#This Row],[列6]])</f>
        <v>0</v>
      </c>
      <c r="FZ35">
        <f>LENB(TabNote[[#This Row],[(4-1)エンドユーザー窓口販売パートナーさま情報]])</f>
        <v>0</v>
      </c>
      <c r="GA35">
        <f>LENB(TabNote[[#This Row],[会社名*]])</f>
        <v>0</v>
      </c>
      <c r="GB35">
        <f>LENB(TabNote[[#This Row],[ご担当者さま名部署名*]])</f>
        <v>0</v>
      </c>
      <c r="GC35">
        <f>LENB(TabNote[[#This Row],[姓*4]])</f>
        <v>0</v>
      </c>
      <c r="GD35">
        <f>LENB(TabNote[[#This Row],[名*5]])</f>
        <v>0</v>
      </c>
      <c r="GE35">
        <f>LENB(TabNote[[#This Row],[姓かな]])</f>
        <v>0</v>
      </c>
      <c r="GF35">
        <f>LENB(TabNote[[#This Row],[名かな]])</f>
        <v>0</v>
      </c>
      <c r="GG35">
        <f>LENB(TabNote[[#This Row],[Eメールアドレス*6]])</f>
        <v>282</v>
      </c>
      <c r="GH35">
        <f>LENB(TabNote[[#This Row],[電話番号*7]])</f>
        <v>0</v>
      </c>
      <c r="GI35">
        <f>LENB(TabNote[[#This Row],[ご住所郵便番号*8]])</f>
        <v>0</v>
      </c>
      <c r="GJ35">
        <f>LENB(TabNote[[#This Row],[都道府県*9]])</f>
        <v>0</v>
      </c>
      <c r="GK35">
        <f>LENB(TabNote[[#This Row],[市区郡*10]])</f>
        <v>0</v>
      </c>
      <c r="GL35">
        <f>LENB(TabNote[[#This Row],[町名番地*11]])</f>
        <v>0</v>
      </c>
      <c r="GM35">
        <f>LENB(TabNote[[#This Row],[列16]])</f>
        <v>0</v>
      </c>
    </row>
    <row r="36" spans="1:195" ht="18" customHeight="1">
      <c r="A36" s="3" t="s">
        <v>255</v>
      </c>
      <c r="B36" t="s">
        <v>373</v>
      </c>
      <c r="C36" t="str">
        <f t="shared" si="8"/>
        <v>LANSCOPE プロフェッショナルサービス　その他パッケージ追加/更新/作業</v>
      </c>
      <c r="D36" s="13" t="s">
        <v>392</v>
      </c>
      <c r="BO36" s="13" t="s">
        <v>389</v>
      </c>
      <c r="CD36" s="13" t="s">
        <v>389</v>
      </c>
      <c r="CX36" s="13" t="s">
        <v>389</v>
      </c>
      <c r="DJ36" s="13" t="s">
        <v>389</v>
      </c>
      <c r="DV36">
        <f>LENB(TabNote[[#This Row],[お客さまID*]])</f>
        <v>135</v>
      </c>
      <c r="DW36">
        <f>LENB(TabNote[[#This Row],[環境引き継ぎ元のID*]])</f>
        <v>0</v>
      </c>
      <c r="DX36">
        <f>LENB(TabNote[[#This Row],[ライセンスキー]])</f>
        <v>0</v>
      </c>
      <c r="DY36">
        <f>LENB(TabNote[[#This Row],[契約年数（原則、年単位で指定ください）]])</f>
        <v>0</v>
      </c>
      <c r="DZ36">
        <f>LENB(TabNote[[#This Row],[列7]])</f>
        <v>0</v>
      </c>
      <c r="EA36">
        <f>LENB(TabNote[[#This Row],[列8]])</f>
        <v>0</v>
      </c>
      <c r="EB36">
        <f>LENB(TabNote[[#This Row],[列9]])</f>
        <v>0</v>
      </c>
      <c r="EC36">
        <f>LENB(TabNote[[#This Row],[列10]])</f>
        <v>0</v>
      </c>
      <c r="ED36">
        <f>LENB(TabNote[[#This Row],[列11]])</f>
        <v>0</v>
      </c>
      <c r="EE36">
        <f>LENB(TabNote[[#This Row],[列12]])</f>
        <v>0</v>
      </c>
      <c r="EF36">
        <f>LENB(TabNote[[#This Row],[列13]])</f>
        <v>0</v>
      </c>
      <c r="EG36">
        <f>LENB(TabNote[[#This Row],[列14]])</f>
        <v>0</v>
      </c>
      <c r="EH36">
        <f>LENB(TabNote[[#This Row],[列15]])</f>
        <v>0</v>
      </c>
      <c r="EI36">
        <f>LENB(TabNote[[#This Row],[列1]])</f>
        <v>0</v>
      </c>
      <c r="EJ36">
        <f>LENB(TabNote[[#This Row],[(2)エンドユーザー様情報]])</f>
        <v>0</v>
      </c>
      <c r="EK36">
        <f>LENB(TabNote[[#This Row],[会社会社名*]])</f>
        <v>0</v>
      </c>
      <c r="EL36">
        <f>LENB(TabNote[[#This Row],[会社HP URL]])</f>
        <v>0</v>
      </c>
      <c r="EM36">
        <f>LENB(TabNote[[#This Row],[ご担当者さま部署名*]])</f>
        <v>0</v>
      </c>
      <c r="EN36">
        <f>LENB(TabNote[[#This Row],[役職]])</f>
        <v>0</v>
      </c>
      <c r="EO36">
        <f>LENB(TabNote[[#This Row],[姓*]])</f>
        <v>0</v>
      </c>
      <c r="EP36">
        <f>LENB(TabNote[[#This Row],[名*]])</f>
        <v>0</v>
      </c>
      <c r="EQ36">
        <f>LENB(TabNote[[#This Row],[Eメールアドレス*]])</f>
        <v>0</v>
      </c>
      <c r="ER36">
        <f>LENB(TabNote[[#This Row],[電話番号*]])</f>
        <v>0</v>
      </c>
      <c r="ES36">
        <f>LENB(TabNote[[#This Row],[ご住所郵便番号*]])</f>
        <v>0</v>
      </c>
      <c r="ET36">
        <f>LENB(TabNote[[#This Row],[都道府県*]])</f>
        <v>0</v>
      </c>
      <c r="EU36">
        <f>LENB(TabNote[[#This Row],[市区郡*]])</f>
        <v>0</v>
      </c>
      <c r="EV36">
        <f>LENB(TabNote[[#This Row],[町名番地*]])</f>
        <v>0</v>
      </c>
      <c r="EW36">
        <f>LENB(TabNote[[#This Row],[英字表記英字 会社名*]])</f>
        <v>0</v>
      </c>
      <c r="EX36">
        <f>LENB(TabNote[[#This Row],[英字 住所*]])</f>
        <v>0</v>
      </c>
      <c r="EY36">
        <f>LENB(TabNote[[#This Row],[英字 役職]])</f>
        <v>0</v>
      </c>
      <c r="EZ36">
        <f>LENB(TabNote[[#This Row],[英字 姓*]])</f>
        <v>0</v>
      </c>
      <c r="FA36">
        <f>LENB(TabNote[[#This Row],[英字 名*]])</f>
        <v>0</v>
      </c>
      <c r="FB36">
        <f>LENB(TabNote[[#This Row],[列2]])</f>
        <v>0</v>
      </c>
      <c r="FC36">
        <f>LENB(TabNote[[#This Row],[列22]])</f>
        <v>0</v>
      </c>
      <c r="FD36">
        <f>LENB(TabNote[[#This Row],[列23]])</f>
        <v>0</v>
      </c>
      <c r="FE36">
        <f>LENB(TabNote[[#This Row],[列24]])</f>
        <v>0</v>
      </c>
      <c r="FF36">
        <f>LENB(TabNote[[#This Row],[列25]])</f>
        <v>0</v>
      </c>
      <c r="FG36">
        <f>LENB(TabNote[[#This Row],[列26]])</f>
        <v>0</v>
      </c>
      <c r="FH36">
        <f>LENB(TabNote[[#This Row],[列27]])</f>
        <v>0</v>
      </c>
      <c r="FI36">
        <f>LENB(TabNote[[#This Row],[列28]])</f>
        <v>0</v>
      </c>
      <c r="FJ36">
        <f>LENB(TabNote[[#This Row],[列29]])</f>
        <v>0</v>
      </c>
      <c r="FK36">
        <f>LENB(TabNote[[#This Row],[列30]])</f>
        <v>0</v>
      </c>
      <c r="FL36">
        <f>LENB(TabNote[[#This Row],[列31]])</f>
        <v>0</v>
      </c>
      <c r="FM36">
        <f>LENB(TabNote[[#This Row],[列32]])</f>
        <v>0</v>
      </c>
      <c r="FN36">
        <f>LENB(TabNote[[#This Row],[(3)利用規約など]])</f>
        <v>0</v>
      </c>
      <c r="FO36">
        <f>LENB(TabNote[[#This Row],[利用規約・個人情報管理への同意]])</f>
        <v>0</v>
      </c>
      <c r="FP36">
        <f>LENB(TabNote[[#This Row],[利用規約（右URLよりご確認ください。）]])</f>
        <v>0</v>
      </c>
      <c r="FQ36">
        <f>LENB(TabNote[[#This Row],[個人情報の取り扱い]])</f>
        <v>0</v>
      </c>
      <c r="FR36">
        <f>LENB(TabNote[[#This Row],[列3]])</f>
        <v>0</v>
      </c>
      <c r="FS36">
        <f>LENB(TabNote[[#This Row],[列33]])</f>
        <v>0</v>
      </c>
      <c r="FT36">
        <f>LENB(TabNote[[#This Row],[列34]])</f>
        <v>0</v>
      </c>
      <c r="FU36">
        <f>LENB(TabNote[[#This Row],[列35]])</f>
        <v>0</v>
      </c>
      <c r="FV36">
        <f>LENB(TabNote[[#This Row],[列352]])</f>
        <v>0</v>
      </c>
      <c r="FW36">
        <f>LENB(TabNote[[#This Row],[列36]])</f>
        <v>0</v>
      </c>
      <c r="FX36">
        <f>LENB(TabNote[[#This Row],[(4)商流情報]])</f>
        <v>0</v>
      </c>
      <c r="FY36">
        <f>LENB(TabNote[[#This Row],[列6]])</f>
        <v>0</v>
      </c>
      <c r="FZ36">
        <f>LENB(TabNote[[#This Row],[(4-1)エンドユーザー窓口販売パートナーさま情報]])</f>
        <v>0</v>
      </c>
      <c r="GA36">
        <f>LENB(TabNote[[#This Row],[会社名*]])</f>
        <v>0</v>
      </c>
      <c r="GB36">
        <f>LENB(TabNote[[#This Row],[ご担当者さま名部署名*]])</f>
        <v>0</v>
      </c>
      <c r="GC36">
        <f>LENB(TabNote[[#This Row],[姓*4]])</f>
        <v>0</v>
      </c>
      <c r="GD36">
        <f>LENB(TabNote[[#This Row],[名*5]])</f>
        <v>0</v>
      </c>
      <c r="GE36">
        <f>LENB(TabNote[[#This Row],[姓かな]])</f>
        <v>0</v>
      </c>
      <c r="GF36">
        <f>LENB(TabNote[[#This Row],[名かな]])</f>
        <v>0</v>
      </c>
      <c r="GG36">
        <f>LENB(TabNote[[#This Row],[Eメールアドレス*6]])</f>
        <v>282</v>
      </c>
      <c r="GH36">
        <f>LENB(TabNote[[#This Row],[電話番号*7]])</f>
        <v>0</v>
      </c>
      <c r="GI36">
        <f>LENB(TabNote[[#This Row],[ご住所郵便番号*8]])</f>
        <v>0</v>
      </c>
      <c r="GJ36">
        <f>LENB(TabNote[[#This Row],[都道府県*9]])</f>
        <v>0</v>
      </c>
      <c r="GK36">
        <f>LENB(TabNote[[#This Row],[市区郡*10]])</f>
        <v>0</v>
      </c>
      <c r="GL36">
        <f>LENB(TabNote[[#This Row],[町名番地*11]])</f>
        <v>0</v>
      </c>
      <c r="GM36">
        <f>LENB(TabNote[[#This Row],[列16]])</f>
        <v>0</v>
      </c>
    </row>
    <row r="37" spans="1:195" ht="18" customHeight="1">
      <c r="A37" s="296" t="s">
        <v>207</v>
      </c>
      <c r="B37" s="296" t="s">
        <v>149</v>
      </c>
      <c r="C37" t="str">
        <f t="shared" si="7"/>
        <v>LANSCOPE セキュリティオーディター新規</v>
      </c>
      <c r="E37" t="s">
        <v>393</v>
      </c>
      <c r="G37" t="s">
        <v>370</v>
      </c>
      <c r="R37" s="13" t="s">
        <v>394</v>
      </c>
      <c r="Y37" s="13" t="s">
        <v>395</v>
      </c>
      <c r="BO37" s="13" t="s">
        <v>372</v>
      </c>
      <c r="CD37" s="13" t="s">
        <v>372</v>
      </c>
      <c r="CX37" s="13" t="s">
        <v>372</v>
      </c>
      <c r="DJ37" s="13" t="s">
        <v>372</v>
      </c>
      <c r="DV37">
        <f>LENB(TabNote[[#This Row],[お客さまID*]])</f>
        <v>0</v>
      </c>
      <c r="DW37">
        <f>LENB(TabNote[[#This Row],[環境引き継ぎ元のID*]])</f>
        <v>88</v>
      </c>
      <c r="DX37">
        <f>LENB(TabNote[[#This Row],[ライセンスキー]])</f>
        <v>0</v>
      </c>
      <c r="DY37">
        <f>LENB(TabNote[[#This Row],[契約年数（原則、年単位で指定ください）]])</f>
        <v>49</v>
      </c>
      <c r="DZ37">
        <f>LENB(TabNote[[#This Row],[列7]])</f>
        <v>0</v>
      </c>
      <c r="EA37">
        <f>LENB(TabNote[[#This Row],[列8]])</f>
        <v>0</v>
      </c>
      <c r="EB37">
        <f>LENB(TabNote[[#This Row],[列9]])</f>
        <v>0</v>
      </c>
      <c r="EC37">
        <f>LENB(TabNote[[#This Row],[列10]])</f>
        <v>0</v>
      </c>
      <c r="ED37">
        <f>LENB(TabNote[[#This Row],[列11]])</f>
        <v>0</v>
      </c>
      <c r="EE37">
        <f>LENB(TabNote[[#This Row],[列12]])</f>
        <v>0</v>
      </c>
      <c r="EF37">
        <f>LENB(TabNote[[#This Row],[列13]])</f>
        <v>0</v>
      </c>
      <c r="EG37">
        <f>LENB(TabNote[[#This Row],[列14]])</f>
        <v>0</v>
      </c>
      <c r="EH37">
        <f>LENB(TabNote[[#This Row],[列15]])</f>
        <v>0</v>
      </c>
      <c r="EI37">
        <f>LENB(TabNote[[#This Row],[列1]])</f>
        <v>0</v>
      </c>
      <c r="EJ37">
        <f>LENB(TabNote[[#This Row],[(2)エンドユーザー様情報]])</f>
        <v>143</v>
      </c>
      <c r="EK37">
        <f>LENB(TabNote[[#This Row],[会社会社名*]])</f>
        <v>0</v>
      </c>
      <c r="EL37">
        <f>LENB(TabNote[[#This Row],[会社HP URL]])</f>
        <v>0</v>
      </c>
      <c r="EM37">
        <f>LENB(TabNote[[#This Row],[ご担当者さま部署名*]])</f>
        <v>0</v>
      </c>
      <c r="EN37">
        <f>LENB(TabNote[[#This Row],[役職]])</f>
        <v>0</v>
      </c>
      <c r="EO37">
        <f>LENB(TabNote[[#This Row],[姓*]])</f>
        <v>0</v>
      </c>
      <c r="EP37">
        <f>LENB(TabNote[[#This Row],[名*]])</f>
        <v>0</v>
      </c>
      <c r="EQ37">
        <f>LENB(TabNote[[#This Row],[Eメールアドレス*]])</f>
        <v>391</v>
      </c>
      <c r="ER37">
        <f>LENB(TabNote[[#This Row],[電話番号*]])</f>
        <v>0</v>
      </c>
      <c r="ES37">
        <f>LENB(TabNote[[#This Row],[ご住所郵便番号*]])</f>
        <v>0</v>
      </c>
      <c r="ET37">
        <f>LENB(TabNote[[#This Row],[都道府県*]])</f>
        <v>0</v>
      </c>
      <c r="EU37">
        <f>LENB(TabNote[[#This Row],[市区郡*]])</f>
        <v>0</v>
      </c>
      <c r="EV37">
        <f>LENB(TabNote[[#This Row],[町名番地*]])</f>
        <v>0</v>
      </c>
      <c r="EW37">
        <f>LENB(TabNote[[#This Row],[英字表記英字 会社名*]])</f>
        <v>0</v>
      </c>
      <c r="EX37">
        <f>LENB(TabNote[[#This Row],[英字 住所*]])</f>
        <v>0</v>
      </c>
      <c r="EY37">
        <f>LENB(TabNote[[#This Row],[英字 役職]])</f>
        <v>0</v>
      </c>
      <c r="EZ37">
        <f>LENB(TabNote[[#This Row],[英字 姓*]])</f>
        <v>0</v>
      </c>
      <c r="FA37">
        <f>LENB(TabNote[[#This Row],[英字 名*]])</f>
        <v>0</v>
      </c>
      <c r="FB37">
        <f>LENB(TabNote[[#This Row],[列2]])</f>
        <v>0</v>
      </c>
      <c r="FC37">
        <f>LENB(TabNote[[#This Row],[列22]])</f>
        <v>0</v>
      </c>
      <c r="FD37">
        <f>LENB(TabNote[[#This Row],[列23]])</f>
        <v>0</v>
      </c>
      <c r="FE37">
        <f>LENB(TabNote[[#This Row],[列24]])</f>
        <v>0</v>
      </c>
      <c r="FF37">
        <f>LENB(TabNote[[#This Row],[列25]])</f>
        <v>0</v>
      </c>
      <c r="FG37">
        <f>LENB(TabNote[[#This Row],[列26]])</f>
        <v>0</v>
      </c>
      <c r="FH37">
        <f>LENB(TabNote[[#This Row],[列27]])</f>
        <v>0</v>
      </c>
      <c r="FI37">
        <f>LENB(TabNote[[#This Row],[列28]])</f>
        <v>0</v>
      </c>
      <c r="FJ37">
        <f>LENB(TabNote[[#This Row],[列29]])</f>
        <v>0</v>
      </c>
      <c r="FK37">
        <f>LENB(TabNote[[#This Row],[列30]])</f>
        <v>0</v>
      </c>
      <c r="FL37">
        <f>LENB(TabNote[[#This Row],[列31]])</f>
        <v>0</v>
      </c>
      <c r="FM37">
        <f>LENB(TabNote[[#This Row],[列32]])</f>
        <v>0</v>
      </c>
      <c r="FN37">
        <f>LENB(TabNote[[#This Row],[(3)利用規約など]])</f>
        <v>0</v>
      </c>
      <c r="FO37">
        <f>LENB(TabNote[[#This Row],[利用規約・個人情報管理への同意]])</f>
        <v>0</v>
      </c>
      <c r="FP37">
        <f>LENB(TabNote[[#This Row],[利用規約（右URLよりご確認ください。）]])</f>
        <v>0</v>
      </c>
      <c r="FQ37">
        <f>LENB(TabNote[[#This Row],[個人情報の取り扱い]])</f>
        <v>0</v>
      </c>
      <c r="FR37">
        <f>LENB(TabNote[[#This Row],[列3]])</f>
        <v>0</v>
      </c>
      <c r="FS37">
        <f>LENB(TabNote[[#This Row],[列33]])</f>
        <v>0</v>
      </c>
      <c r="FT37">
        <f>LENB(TabNote[[#This Row],[列34]])</f>
        <v>0</v>
      </c>
      <c r="FU37">
        <f>LENB(TabNote[[#This Row],[列35]])</f>
        <v>0</v>
      </c>
      <c r="FV37">
        <f>LENB(TabNote[[#This Row],[列352]])</f>
        <v>0</v>
      </c>
      <c r="FW37">
        <f>LENB(TabNote[[#This Row],[列36]])</f>
        <v>0</v>
      </c>
      <c r="FX37">
        <f>LENB(TabNote[[#This Row],[(4)商流情報]])</f>
        <v>0</v>
      </c>
      <c r="FY37">
        <f>LENB(TabNote[[#This Row],[列6]])</f>
        <v>0</v>
      </c>
      <c r="FZ37">
        <f>LENB(TabNote[[#This Row],[(4-1)エンドユーザー窓口販売パートナーさま情報]])</f>
        <v>0</v>
      </c>
      <c r="GA37">
        <f>LENB(TabNote[[#This Row],[会社名*]])</f>
        <v>0</v>
      </c>
      <c r="GB37">
        <f>LENB(TabNote[[#This Row],[ご担当者さま名部署名*]])</f>
        <v>0</v>
      </c>
      <c r="GC37">
        <f>LENB(TabNote[[#This Row],[姓*4]])</f>
        <v>0</v>
      </c>
      <c r="GD37">
        <f>LENB(TabNote[[#This Row],[名*5]])</f>
        <v>0</v>
      </c>
      <c r="GE37">
        <f>LENB(TabNote[[#This Row],[姓かな]])</f>
        <v>0</v>
      </c>
      <c r="GF37">
        <f>LENB(TabNote[[#This Row],[名かな]])</f>
        <v>0</v>
      </c>
      <c r="GG37">
        <f>LENB(TabNote[[#This Row],[Eメールアドレス*6]])</f>
        <v>391</v>
      </c>
      <c r="GH37">
        <f>LENB(TabNote[[#This Row],[電話番号*7]])</f>
        <v>0</v>
      </c>
      <c r="GI37">
        <f>LENB(TabNote[[#This Row],[ご住所郵便番号*8]])</f>
        <v>0</v>
      </c>
      <c r="GJ37">
        <f>LENB(TabNote[[#This Row],[都道府県*9]])</f>
        <v>0</v>
      </c>
      <c r="GK37">
        <f>LENB(TabNote[[#This Row],[市区郡*10]])</f>
        <v>0</v>
      </c>
      <c r="GL37">
        <f>LENB(TabNote[[#This Row],[町名番地*11]])</f>
        <v>0</v>
      </c>
      <c r="GM37">
        <f>LENB(TabNote[[#This Row],[列16]])</f>
        <v>0</v>
      </c>
    </row>
    <row r="38" spans="1:195" ht="18" customHeight="1">
      <c r="A38" s="3" t="s">
        <v>207</v>
      </c>
      <c r="B38" t="s">
        <v>373</v>
      </c>
      <c r="C38" t="str">
        <f t="shared" si="7"/>
        <v>LANSCOPE セキュリティオーディター追加/更新/作業</v>
      </c>
      <c r="D38" s="13" t="s">
        <v>396</v>
      </c>
      <c r="G38" s="13" t="s">
        <v>375</v>
      </c>
      <c r="H38" s="13"/>
      <c r="I38" s="13"/>
      <c r="J38" s="13"/>
      <c r="K38" s="13"/>
      <c r="L38" s="13"/>
      <c r="M38" s="13"/>
      <c r="N38" s="13"/>
      <c r="O38" s="13"/>
      <c r="P38" s="13"/>
      <c r="R38" s="13" t="s">
        <v>394</v>
      </c>
      <c r="BO38" s="13" t="s">
        <v>372</v>
      </c>
      <c r="CD38" s="13" t="s">
        <v>372</v>
      </c>
      <c r="CX38" s="13" t="s">
        <v>372</v>
      </c>
      <c r="DJ38" s="13" t="s">
        <v>372</v>
      </c>
      <c r="DV38">
        <f>LENB(TabNote[[#This Row],[お客さまID*]])</f>
        <v>79</v>
      </c>
      <c r="DW38">
        <f>LENB(TabNote[[#This Row],[環境引き継ぎ元のID*]])</f>
        <v>0</v>
      </c>
      <c r="DX38">
        <f>LENB(TabNote[[#This Row],[ライセンスキー]])</f>
        <v>0</v>
      </c>
      <c r="DY38">
        <f>LENB(TabNote[[#This Row],[契約年数（原則、年単位で指定ください）]])</f>
        <v>131</v>
      </c>
      <c r="DZ38">
        <f>LENB(TabNote[[#This Row],[列7]])</f>
        <v>0</v>
      </c>
      <c r="EA38">
        <f>LENB(TabNote[[#This Row],[列8]])</f>
        <v>0</v>
      </c>
      <c r="EB38">
        <f>LENB(TabNote[[#This Row],[列9]])</f>
        <v>0</v>
      </c>
      <c r="EC38">
        <f>LENB(TabNote[[#This Row],[列10]])</f>
        <v>0</v>
      </c>
      <c r="ED38">
        <f>LENB(TabNote[[#This Row],[列11]])</f>
        <v>0</v>
      </c>
      <c r="EE38">
        <f>LENB(TabNote[[#This Row],[列12]])</f>
        <v>0</v>
      </c>
      <c r="EF38">
        <f>LENB(TabNote[[#This Row],[列13]])</f>
        <v>0</v>
      </c>
      <c r="EG38">
        <f>LENB(TabNote[[#This Row],[列14]])</f>
        <v>0</v>
      </c>
      <c r="EH38">
        <f>LENB(TabNote[[#This Row],[列15]])</f>
        <v>0</v>
      </c>
      <c r="EI38">
        <f>LENB(TabNote[[#This Row],[列1]])</f>
        <v>0</v>
      </c>
      <c r="EJ38">
        <f>LENB(TabNote[[#This Row],[(2)エンドユーザー様情報]])</f>
        <v>143</v>
      </c>
      <c r="EK38">
        <f>LENB(TabNote[[#This Row],[会社会社名*]])</f>
        <v>0</v>
      </c>
      <c r="EL38">
        <f>LENB(TabNote[[#This Row],[会社HP URL]])</f>
        <v>0</v>
      </c>
      <c r="EM38">
        <f>LENB(TabNote[[#This Row],[ご担当者さま部署名*]])</f>
        <v>0</v>
      </c>
      <c r="EN38">
        <f>LENB(TabNote[[#This Row],[役職]])</f>
        <v>0</v>
      </c>
      <c r="EO38">
        <f>LENB(TabNote[[#This Row],[姓*]])</f>
        <v>0</v>
      </c>
      <c r="EP38">
        <f>LENB(TabNote[[#This Row],[名*]])</f>
        <v>0</v>
      </c>
      <c r="EQ38">
        <f>LENB(TabNote[[#This Row],[Eメールアドレス*]])</f>
        <v>0</v>
      </c>
      <c r="ER38">
        <f>LENB(TabNote[[#This Row],[電話番号*]])</f>
        <v>0</v>
      </c>
      <c r="ES38">
        <f>LENB(TabNote[[#This Row],[ご住所郵便番号*]])</f>
        <v>0</v>
      </c>
      <c r="ET38">
        <f>LENB(TabNote[[#This Row],[都道府県*]])</f>
        <v>0</v>
      </c>
      <c r="EU38">
        <f>LENB(TabNote[[#This Row],[市区郡*]])</f>
        <v>0</v>
      </c>
      <c r="EV38">
        <f>LENB(TabNote[[#This Row],[町名番地*]])</f>
        <v>0</v>
      </c>
      <c r="EW38">
        <f>LENB(TabNote[[#This Row],[英字表記英字 会社名*]])</f>
        <v>0</v>
      </c>
      <c r="EX38">
        <f>LENB(TabNote[[#This Row],[英字 住所*]])</f>
        <v>0</v>
      </c>
      <c r="EY38">
        <f>LENB(TabNote[[#This Row],[英字 役職]])</f>
        <v>0</v>
      </c>
      <c r="EZ38">
        <f>LENB(TabNote[[#This Row],[英字 姓*]])</f>
        <v>0</v>
      </c>
      <c r="FA38">
        <f>LENB(TabNote[[#This Row],[英字 名*]])</f>
        <v>0</v>
      </c>
      <c r="FB38">
        <f>LENB(TabNote[[#This Row],[列2]])</f>
        <v>0</v>
      </c>
      <c r="FC38">
        <f>LENB(TabNote[[#This Row],[列22]])</f>
        <v>0</v>
      </c>
      <c r="FD38">
        <f>LENB(TabNote[[#This Row],[列23]])</f>
        <v>0</v>
      </c>
      <c r="FE38">
        <f>LENB(TabNote[[#This Row],[列24]])</f>
        <v>0</v>
      </c>
      <c r="FF38">
        <f>LENB(TabNote[[#This Row],[列25]])</f>
        <v>0</v>
      </c>
      <c r="FG38">
        <f>LENB(TabNote[[#This Row],[列26]])</f>
        <v>0</v>
      </c>
      <c r="FH38">
        <f>LENB(TabNote[[#This Row],[列27]])</f>
        <v>0</v>
      </c>
      <c r="FI38">
        <f>LENB(TabNote[[#This Row],[列28]])</f>
        <v>0</v>
      </c>
      <c r="FJ38">
        <f>LENB(TabNote[[#This Row],[列29]])</f>
        <v>0</v>
      </c>
      <c r="FK38">
        <f>LENB(TabNote[[#This Row],[列30]])</f>
        <v>0</v>
      </c>
      <c r="FL38">
        <f>LENB(TabNote[[#This Row],[列31]])</f>
        <v>0</v>
      </c>
      <c r="FM38">
        <f>LENB(TabNote[[#This Row],[列32]])</f>
        <v>0</v>
      </c>
      <c r="FN38">
        <f>LENB(TabNote[[#This Row],[(3)利用規約など]])</f>
        <v>0</v>
      </c>
      <c r="FO38">
        <f>LENB(TabNote[[#This Row],[利用規約・個人情報管理への同意]])</f>
        <v>0</v>
      </c>
      <c r="FP38">
        <f>LENB(TabNote[[#This Row],[利用規約（右URLよりご確認ください。）]])</f>
        <v>0</v>
      </c>
      <c r="FQ38">
        <f>LENB(TabNote[[#This Row],[個人情報の取り扱い]])</f>
        <v>0</v>
      </c>
      <c r="FR38">
        <f>LENB(TabNote[[#This Row],[列3]])</f>
        <v>0</v>
      </c>
      <c r="FS38">
        <f>LENB(TabNote[[#This Row],[列33]])</f>
        <v>0</v>
      </c>
      <c r="FT38">
        <f>LENB(TabNote[[#This Row],[列34]])</f>
        <v>0</v>
      </c>
      <c r="FU38">
        <f>LENB(TabNote[[#This Row],[列35]])</f>
        <v>0</v>
      </c>
      <c r="FV38">
        <f>LENB(TabNote[[#This Row],[列352]])</f>
        <v>0</v>
      </c>
      <c r="FW38">
        <f>LENB(TabNote[[#This Row],[列36]])</f>
        <v>0</v>
      </c>
      <c r="FX38">
        <f>LENB(TabNote[[#This Row],[(4)商流情報]])</f>
        <v>0</v>
      </c>
      <c r="FY38">
        <f>LENB(TabNote[[#This Row],[列6]])</f>
        <v>0</v>
      </c>
      <c r="FZ38">
        <f>LENB(TabNote[[#This Row],[(4-1)エンドユーザー窓口販売パートナーさま情報]])</f>
        <v>0</v>
      </c>
      <c r="GA38">
        <f>LENB(TabNote[[#This Row],[会社名*]])</f>
        <v>0</v>
      </c>
      <c r="GB38">
        <f>LENB(TabNote[[#This Row],[ご担当者さま名部署名*]])</f>
        <v>0</v>
      </c>
      <c r="GC38">
        <f>LENB(TabNote[[#This Row],[姓*4]])</f>
        <v>0</v>
      </c>
      <c r="GD38">
        <f>LENB(TabNote[[#This Row],[名*5]])</f>
        <v>0</v>
      </c>
      <c r="GE38">
        <f>LENB(TabNote[[#This Row],[姓かな]])</f>
        <v>0</v>
      </c>
      <c r="GF38">
        <f>LENB(TabNote[[#This Row],[名かな]])</f>
        <v>0</v>
      </c>
      <c r="GG38">
        <f>LENB(TabNote[[#This Row],[Eメールアドレス*6]])</f>
        <v>391</v>
      </c>
      <c r="GH38">
        <f>LENB(TabNote[[#This Row],[電話番号*7]])</f>
        <v>0</v>
      </c>
      <c r="GI38">
        <f>LENB(TabNote[[#This Row],[ご住所郵便番号*8]])</f>
        <v>0</v>
      </c>
      <c r="GJ38">
        <f>LENB(TabNote[[#This Row],[都道府県*9]])</f>
        <v>0</v>
      </c>
      <c r="GK38">
        <f>LENB(TabNote[[#This Row],[市区郡*10]])</f>
        <v>0</v>
      </c>
      <c r="GL38">
        <f>LENB(TabNote[[#This Row],[町名番地*11]])</f>
        <v>0</v>
      </c>
      <c r="GM38">
        <f>LENB(TabNote[[#This Row],[列16]])</f>
        <v>0</v>
      </c>
    </row>
    <row r="39" spans="1:195" ht="18" customHeight="1">
      <c r="A39" s="296" t="s">
        <v>210</v>
      </c>
      <c r="B39" s="296" t="s">
        <v>149</v>
      </c>
      <c r="C39" t="str">
        <f t="shared" si="7"/>
        <v>LANSCOPE リモートデスクトップ powered by ISL Online新規</v>
      </c>
      <c r="E39" s="13" t="s">
        <v>397</v>
      </c>
      <c r="G39" t="s">
        <v>370</v>
      </c>
      <c r="R39" s="13" t="s">
        <v>398</v>
      </c>
      <c r="Y39" s="13" t="s">
        <v>395</v>
      </c>
      <c r="BO39" s="13" t="s">
        <v>372</v>
      </c>
      <c r="CD39" s="13" t="s">
        <v>372</v>
      </c>
      <c r="CX39" s="13" t="s">
        <v>372</v>
      </c>
      <c r="DJ39" s="13" t="s">
        <v>372</v>
      </c>
      <c r="DV39">
        <f>LENB(TabNote[[#This Row],[お客さまID*]])</f>
        <v>0</v>
      </c>
      <c r="DW39">
        <f>LENB(TabNote[[#This Row],[環境引き継ぎ元のID*]])</f>
        <v>233</v>
      </c>
      <c r="DX39">
        <f>LENB(TabNote[[#This Row],[ライセンスキー]])</f>
        <v>0</v>
      </c>
      <c r="DY39">
        <f>LENB(TabNote[[#This Row],[契約年数（原則、年単位で指定ください）]])</f>
        <v>49</v>
      </c>
      <c r="DZ39">
        <f>LENB(TabNote[[#This Row],[列7]])</f>
        <v>0</v>
      </c>
      <c r="EA39">
        <f>LENB(TabNote[[#This Row],[列8]])</f>
        <v>0</v>
      </c>
      <c r="EB39">
        <f>LENB(TabNote[[#This Row],[列9]])</f>
        <v>0</v>
      </c>
      <c r="EC39">
        <f>LENB(TabNote[[#This Row],[列10]])</f>
        <v>0</v>
      </c>
      <c r="ED39">
        <f>LENB(TabNote[[#This Row],[列11]])</f>
        <v>0</v>
      </c>
      <c r="EE39">
        <f>LENB(TabNote[[#This Row],[列12]])</f>
        <v>0</v>
      </c>
      <c r="EF39">
        <f>LENB(TabNote[[#This Row],[列13]])</f>
        <v>0</v>
      </c>
      <c r="EG39">
        <f>LENB(TabNote[[#This Row],[列14]])</f>
        <v>0</v>
      </c>
      <c r="EH39">
        <f>LENB(TabNote[[#This Row],[列15]])</f>
        <v>0</v>
      </c>
      <c r="EI39">
        <f>LENB(TabNote[[#This Row],[列1]])</f>
        <v>0</v>
      </c>
      <c r="EJ39">
        <f>LENB(TabNote[[#This Row],[(2)エンドユーザー様情報]])</f>
        <v>143</v>
      </c>
      <c r="EK39">
        <f>LENB(TabNote[[#This Row],[会社会社名*]])</f>
        <v>0</v>
      </c>
      <c r="EL39">
        <f>LENB(TabNote[[#This Row],[会社HP URL]])</f>
        <v>0</v>
      </c>
      <c r="EM39">
        <f>LENB(TabNote[[#This Row],[ご担当者さま部署名*]])</f>
        <v>0</v>
      </c>
      <c r="EN39">
        <f>LENB(TabNote[[#This Row],[役職]])</f>
        <v>0</v>
      </c>
      <c r="EO39">
        <f>LENB(TabNote[[#This Row],[姓*]])</f>
        <v>0</v>
      </c>
      <c r="EP39">
        <f>LENB(TabNote[[#This Row],[名*]])</f>
        <v>0</v>
      </c>
      <c r="EQ39">
        <f>LENB(TabNote[[#This Row],[Eメールアドレス*]])</f>
        <v>391</v>
      </c>
      <c r="ER39">
        <f>LENB(TabNote[[#This Row],[電話番号*]])</f>
        <v>0</v>
      </c>
      <c r="ES39">
        <f>LENB(TabNote[[#This Row],[ご住所郵便番号*]])</f>
        <v>0</v>
      </c>
      <c r="ET39">
        <f>LENB(TabNote[[#This Row],[都道府県*]])</f>
        <v>0</v>
      </c>
      <c r="EU39">
        <f>LENB(TabNote[[#This Row],[市区郡*]])</f>
        <v>0</v>
      </c>
      <c r="EV39">
        <f>LENB(TabNote[[#This Row],[町名番地*]])</f>
        <v>0</v>
      </c>
      <c r="EW39">
        <f>LENB(TabNote[[#This Row],[英字表記英字 会社名*]])</f>
        <v>0</v>
      </c>
      <c r="EX39">
        <f>LENB(TabNote[[#This Row],[英字 住所*]])</f>
        <v>0</v>
      </c>
      <c r="EY39">
        <f>LENB(TabNote[[#This Row],[英字 役職]])</f>
        <v>0</v>
      </c>
      <c r="EZ39">
        <f>LENB(TabNote[[#This Row],[英字 姓*]])</f>
        <v>0</v>
      </c>
      <c r="FA39">
        <f>LENB(TabNote[[#This Row],[英字 名*]])</f>
        <v>0</v>
      </c>
      <c r="FB39">
        <f>LENB(TabNote[[#This Row],[列2]])</f>
        <v>0</v>
      </c>
      <c r="FC39">
        <f>LENB(TabNote[[#This Row],[列22]])</f>
        <v>0</v>
      </c>
      <c r="FD39">
        <f>LENB(TabNote[[#This Row],[列23]])</f>
        <v>0</v>
      </c>
      <c r="FE39">
        <f>LENB(TabNote[[#This Row],[列24]])</f>
        <v>0</v>
      </c>
      <c r="FF39">
        <f>LENB(TabNote[[#This Row],[列25]])</f>
        <v>0</v>
      </c>
      <c r="FG39">
        <f>LENB(TabNote[[#This Row],[列26]])</f>
        <v>0</v>
      </c>
      <c r="FH39">
        <f>LENB(TabNote[[#This Row],[列27]])</f>
        <v>0</v>
      </c>
      <c r="FI39">
        <f>LENB(TabNote[[#This Row],[列28]])</f>
        <v>0</v>
      </c>
      <c r="FJ39">
        <f>LENB(TabNote[[#This Row],[列29]])</f>
        <v>0</v>
      </c>
      <c r="FK39">
        <f>LENB(TabNote[[#This Row],[列30]])</f>
        <v>0</v>
      </c>
      <c r="FL39">
        <f>LENB(TabNote[[#This Row],[列31]])</f>
        <v>0</v>
      </c>
      <c r="FM39">
        <f>LENB(TabNote[[#This Row],[列32]])</f>
        <v>0</v>
      </c>
      <c r="FN39">
        <f>LENB(TabNote[[#This Row],[(3)利用規約など]])</f>
        <v>0</v>
      </c>
      <c r="FO39">
        <f>LENB(TabNote[[#This Row],[利用規約・個人情報管理への同意]])</f>
        <v>0</v>
      </c>
      <c r="FP39">
        <f>LENB(TabNote[[#This Row],[利用規約（右URLよりご確認ください。）]])</f>
        <v>0</v>
      </c>
      <c r="FQ39">
        <f>LENB(TabNote[[#This Row],[個人情報の取り扱い]])</f>
        <v>0</v>
      </c>
      <c r="FR39">
        <f>LENB(TabNote[[#This Row],[列3]])</f>
        <v>0</v>
      </c>
      <c r="FS39">
        <f>LENB(TabNote[[#This Row],[列33]])</f>
        <v>0</v>
      </c>
      <c r="FT39">
        <f>LENB(TabNote[[#This Row],[列34]])</f>
        <v>0</v>
      </c>
      <c r="FU39">
        <f>LENB(TabNote[[#This Row],[列35]])</f>
        <v>0</v>
      </c>
      <c r="FV39">
        <f>LENB(TabNote[[#This Row],[列352]])</f>
        <v>0</v>
      </c>
      <c r="FW39">
        <f>LENB(TabNote[[#This Row],[列36]])</f>
        <v>0</v>
      </c>
      <c r="FX39">
        <f>LENB(TabNote[[#This Row],[(4)商流情報]])</f>
        <v>0</v>
      </c>
      <c r="FY39">
        <f>LENB(TabNote[[#This Row],[列6]])</f>
        <v>0</v>
      </c>
      <c r="FZ39">
        <f>LENB(TabNote[[#This Row],[(4-1)エンドユーザー窓口販売パートナーさま情報]])</f>
        <v>0</v>
      </c>
      <c r="GA39">
        <f>LENB(TabNote[[#This Row],[会社名*]])</f>
        <v>0</v>
      </c>
      <c r="GB39">
        <f>LENB(TabNote[[#This Row],[ご担当者さま名部署名*]])</f>
        <v>0</v>
      </c>
      <c r="GC39">
        <f>LENB(TabNote[[#This Row],[姓*4]])</f>
        <v>0</v>
      </c>
      <c r="GD39">
        <f>LENB(TabNote[[#This Row],[名*5]])</f>
        <v>0</v>
      </c>
      <c r="GE39">
        <f>LENB(TabNote[[#This Row],[姓かな]])</f>
        <v>0</v>
      </c>
      <c r="GF39">
        <f>LENB(TabNote[[#This Row],[名かな]])</f>
        <v>0</v>
      </c>
      <c r="GG39">
        <f>LENB(TabNote[[#This Row],[Eメールアドレス*6]])</f>
        <v>391</v>
      </c>
      <c r="GH39">
        <f>LENB(TabNote[[#This Row],[電話番号*7]])</f>
        <v>0</v>
      </c>
      <c r="GI39">
        <f>LENB(TabNote[[#This Row],[ご住所郵便番号*8]])</f>
        <v>0</v>
      </c>
      <c r="GJ39">
        <f>LENB(TabNote[[#This Row],[都道府県*9]])</f>
        <v>0</v>
      </c>
      <c r="GK39">
        <f>LENB(TabNote[[#This Row],[市区郡*10]])</f>
        <v>0</v>
      </c>
      <c r="GL39">
        <f>LENB(TabNote[[#This Row],[町名番地*11]])</f>
        <v>0</v>
      </c>
      <c r="GM39">
        <f>LENB(TabNote[[#This Row],[列16]])</f>
        <v>0</v>
      </c>
    </row>
    <row r="40" spans="1:195" ht="18" customHeight="1">
      <c r="A40" s="3" t="s">
        <v>257</v>
      </c>
      <c r="B40" t="s">
        <v>373</v>
      </c>
      <c r="C40" t="str">
        <f t="shared" si="7"/>
        <v>LANSCOPE リモートデスクトップ powered by ISL Online追加/更新/作業</v>
      </c>
      <c r="D40" s="13" t="s">
        <v>399</v>
      </c>
      <c r="G40" s="13" t="s">
        <v>375</v>
      </c>
      <c r="H40" s="13"/>
      <c r="I40" s="13"/>
      <c r="J40" s="13"/>
      <c r="K40" s="13"/>
      <c r="L40" s="13"/>
      <c r="M40" s="13"/>
      <c r="N40" s="13"/>
      <c r="O40" s="13"/>
      <c r="P40" s="13"/>
      <c r="R40" s="13" t="s">
        <v>398</v>
      </c>
      <c r="BO40" s="13" t="s">
        <v>372</v>
      </c>
      <c r="CD40" s="13" t="s">
        <v>372</v>
      </c>
      <c r="CX40" s="13" t="s">
        <v>372</v>
      </c>
      <c r="DJ40" s="13" t="s">
        <v>372</v>
      </c>
      <c r="DV40">
        <f>LENB(TabNote[[#This Row],[お客さまID*]])</f>
        <v>148</v>
      </c>
      <c r="DW40">
        <f>LENB(TabNote[[#This Row],[環境引き継ぎ元のID*]])</f>
        <v>0</v>
      </c>
      <c r="DX40">
        <f>LENB(TabNote[[#This Row],[ライセンスキー]])</f>
        <v>0</v>
      </c>
      <c r="DY40">
        <f>LENB(TabNote[[#This Row],[契約年数（原則、年単位で指定ください）]])</f>
        <v>131</v>
      </c>
      <c r="DZ40">
        <f>LENB(TabNote[[#This Row],[列7]])</f>
        <v>0</v>
      </c>
      <c r="EA40">
        <f>LENB(TabNote[[#This Row],[列8]])</f>
        <v>0</v>
      </c>
      <c r="EB40">
        <f>LENB(TabNote[[#This Row],[列9]])</f>
        <v>0</v>
      </c>
      <c r="EC40">
        <f>LENB(TabNote[[#This Row],[列10]])</f>
        <v>0</v>
      </c>
      <c r="ED40">
        <f>LENB(TabNote[[#This Row],[列11]])</f>
        <v>0</v>
      </c>
      <c r="EE40">
        <f>LENB(TabNote[[#This Row],[列12]])</f>
        <v>0</v>
      </c>
      <c r="EF40">
        <f>LENB(TabNote[[#This Row],[列13]])</f>
        <v>0</v>
      </c>
      <c r="EG40">
        <f>LENB(TabNote[[#This Row],[列14]])</f>
        <v>0</v>
      </c>
      <c r="EH40">
        <f>LENB(TabNote[[#This Row],[列15]])</f>
        <v>0</v>
      </c>
      <c r="EI40">
        <f>LENB(TabNote[[#This Row],[列1]])</f>
        <v>0</v>
      </c>
      <c r="EJ40">
        <f>LENB(TabNote[[#This Row],[(2)エンドユーザー様情報]])</f>
        <v>143</v>
      </c>
      <c r="EK40">
        <f>LENB(TabNote[[#This Row],[会社会社名*]])</f>
        <v>0</v>
      </c>
      <c r="EL40">
        <f>LENB(TabNote[[#This Row],[会社HP URL]])</f>
        <v>0</v>
      </c>
      <c r="EM40">
        <f>LENB(TabNote[[#This Row],[ご担当者さま部署名*]])</f>
        <v>0</v>
      </c>
      <c r="EN40">
        <f>LENB(TabNote[[#This Row],[役職]])</f>
        <v>0</v>
      </c>
      <c r="EO40">
        <f>LENB(TabNote[[#This Row],[姓*]])</f>
        <v>0</v>
      </c>
      <c r="EP40">
        <f>LENB(TabNote[[#This Row],[名*]])</f>
        <v>0</v>
      </c>
      <c r="EQ40">
        <f>LENB(TabNote[[#This Row],[Eメールアドレス*]])</f>
        <v>0</v>
      </c>
      <c r="ER40">
        <f>LENB(TabNote[[#This Row],[電話番号*]])</f>
        <v>0</v>
      </c>
      <c r="ES40">
        <f>LENB(TabNote[[#This Row],[ご住所郵便番号*]])</f>
        <v>0</v>
      </c>
      <c r="ET40">
        <f>LENB(TabNote[[#This Row],[都道府県*]])</f>
        <v>0</v>
      </c>
      <c r="EU40">
        <f>LENB(TabNote[[#This Row],[市区郡*]])</f>
        <v>0</v>
      </c>
      <c r="EV40">
        <f>LENB(TabNote[[#This Row],[町名番地*]])</f>
        <v>0</v>
      </c>
      <c r="EW40">
        <f>LENB(TabNote[[#This Row],[英字表記英字 会社名*]])</f>
        <v>0</v>
      </c>
      <c r="EX40">
        <f>LENB(TabNote[[#This Row],[英字 住所*]])</f>
        <v>0</v>
      </c>
      <c r="EY40">
        <f>LENB(TabNote[[#This Row],[英字 役職]])</f>
        <v>0</v>
      </c>
      <c r="EZ40">
        <f>LENB(TabNote[[#This Row],[英字 姓*]])</f>
        <v>0</v>
      </c>
      <c r="FA40">
        <f>LENB(TabNote[[#This Row],[英字 名*]])</f>
        <v>0</v>
      </c>
      <c r="FB40">
        <f>LENB(TabNote[[#This Row],[列2]])</f>
        <v>0</v>
      </c>
      <c r="FC40">
        <f>LENB(TabNote[[#This Row],[列22]])</f>
        <v>0</v>
      </c>
      <c r="FD40">
        <f>LENB(TabNote[[#This Row],[列23]])</f>
        <v>0</v>
      </c>
      <c r="FE40">
        <f>LENB(TabNote[[#This Row],[列24]])</f>
        <v>0</v>
      </c>
      <c r="FF40">
        <f>LENB(TabNote[[#This Row],[列25]])</f>
        <v>0</v>
      </c>
      <c r="FG40">
        <f>LENB(TabNote[[#This Row],[列26]])</f>
        <v>0</v>
      </c>
      <c r="FH40">
        <f>LENB(TabNote[[#This Row],[列27]])</f>
        <v>0</v>
      </c>
      <c r="FI40">
        <f>LENB(TabNote[[#This Row],[列28]])</f>
        <v>0</v>
      </c>
      <c r="FJ40">
        <f>LENB(TabNote[[#This Row],[列29]])</f>
        <v>0</v>
      </c>
      <c r="FK40">
        <f>LENB(TabNote[[#This Row],[列30]])</f>
        <v>0</v>
      </c>
      <c r="FL40">
        <f>LENB(TabNote[[#This Row],[列31]])</f>
        <v>0</v>
      </c>
      <c r="FM40">
        <f>LENB(TabNote[[#This Row],[列32]])</f>
        <v>0</v>
      </c>
      <c r="FN40">
        <f>LENB(TabNote[[#This Row],[(3)利用規約など]])</f>
        <v>0</v>
      </c>
      <c r="FO40">
        <f>LENB(TabNote[[#This Row],[利用規約・個人情報管理への同意]])</f>
        <v>0</v>
      </c>
      <c r="FP40">
        <f>LENB(TabNote[[#This Row],[利用規約（右URLよりご確認ください。）]])</f>
        <v>0</v>
      </c>
      <c r="FQ40">
        <f>LENB(TabNote[[#This Row],[個人情報の取り扱い]])</f>
        <v>0</v>
      </c>
      <c r="FR40">
        <f>LENB(TabNote[[#This Row],[列3]])</f>
        <v>0</v>
      </c>
      <c r="FS40">
        <f>LENB(TabNote[[#This Row],[列33]])</f>
        <v>0</v>
      </c>
      <c r="FT40">
        <f>LENB(TabNote[[#This Row],[列34]])</f>
        <v>0</v>
      </c>
      <c r="FU40">
        <f>LENB(TabNote[[#This Row],[列35]])</f>
        <v>0</v>
      </c>
      <c r="FV40">
        <f>LENB(TabNote[[#This Row],[列352]])</f>
        <v>0</v>
      </c>
      <c r="FW40">
        <f>LENB(TabNote[[#This Row],[列36]])</f>
        <v>0</v>
      </c>
      <c r="FX40">
        <f>LENB(TabNote[[#This Row],[(4)商流情報]])</f>
        <v>0</v>
      </c>
      <c r="FY40">
        <f>LENB(TabNote[[#This Row],[列6]])</f>
        <v>0</v>
      </c>
      <c r="FZ40">
        <f>LENB(TabNote[[#This Row],[(4-1)エンドユーザー窓口販売パートナーさま情報]])</f>
        <v>0</v>
      </c>
      <c r="GA40">
        <f>LENB(TabNote[[#This Row],[会社名*]])</f>
        <v>0</v>
      </c>
      <c r="GB40">
        <f>LENB(TabNote[[#This Row],[ご担当者さま名部署名*]])</f>
        <v>0</v>
      </c>
      <c r="GC40">
        <f>LENB(TabNote[[#This Row],[姓*4]])</f>
        <v>0</v>
      </c>
      <c r="GD40">
        <f>LENB(TabNote[[#This Row],[名*5]])</f>
        <v>0</v>
      </c>
      <c r="GE40">
        <f>LENB(TabNote[[#This Row],[姓かな]])</f>
        <v>0</v>
      </c>
      <c r="GF40">
        <f>LENB(TabNote[[#This Row],[名かな]])</f>
        <v>0</v>
      </c>
      <c r="GG40">
        <f>LENB(TabNote[[#This Row],[Eメールアドレス*6]])</f>
        <v>391</v>
      </c>
      <c r="GH40">
        <f>LENB(TabNote[[#This Row],[電話番号*7]])</f>
        <v>0</v>
      </c>
      <c r="GI40">
        <f>LENB(TabNote[[#This Row],[ご住所郵便番号*8]])</f>
        <v>0</v>
      </c>
      <c r="GJ40">
        <f>LENB(TabNote[[#This Row],[都道府県*9]])</f>
        <v>0</v>
      </c>
      <c r="GK40">
        <f>LENB(TabNote[[#This Row],[市区郡*10]])</f>
        <v>0</v>
      </c>
      <c r="GL40">
        <f>LENB(TabNote[[#This Row],[町名番地*11]])</f>
        <v>0</v>
      </c>
      <c r="GM40">
        <f>LENB(TabNote[[#This Row],[列16]])</f>
        <v>0</v>
      </c>
    </row>
    <row r="41" spans="1:195" ht="18" customHeight="1">
      <c r="A41" s="296" t="s">
        <v>400</v>
      </c>
      <c r="B41" s="296" t="s">
        <v>149</v>
      </c>
      <c r="C41" t="str">
        <f t="shared" ref="C41:C42" si="9">A41&amp;B41</f>
        <v>LANSCOPE データアナライザー powered by MUCV(Splunk Cloud)新規</v>
      </c>
      <c r="D41" s="13" t="s">
        <v>401</v>
      </c>
      <c r="G41" s="13" t="s">
        <v>402</v>
      </c>
      <c r="Y41" s="13" t="s">
        <v>403</v>
      </c>
      <c r="BO41" s="13" t="s">
        <v>389</v>
      </c>
      <c r="CD41" s="13" t="s">
        <v>389</v>
      </c>
      <c r="CX41" s="13" t="s">
        <v>389</v>
      </c>
      <c r="DJ41" s="13" t="s">
        <v>389</v>
      </c>
      <c r="DV41">
        <f>LENB(TabNote[[#This Row],[お客さまID*]])</f>
        <v>329</v>
      </c>
      <c r="DW41">
        <f>LENB(TabNote[[#This Row],[環境引き継ぎ元のID*]])</f>
        <v>0</v>
      </c>
      <c r="DX41">
        <f>LENB(TabNote[[#This Row],[ライセンスキー]])</f>
        <v>0</v>
      </c>
      <c r="DY41">
        <f>LENB(TabNote[[#This Row],[契約年数（原則、年単位で指定ください）]])</f>
        <v>35</v>
      </c>
      <c r="DZ41">
        <f>LENB(TabNote[[#This Row],[列7]])</f>
        <v>0</v>
      </c>
      <c r="EA41">
        <f>LENB(TabNote[[#This Row],[列8]])</f>
        <v>0</v>
      </c>
      <c r="EB41">
        <f>LENB(TabNote[[#This Row],[列9]])</f>
        <v>0</v>
      </c>
      <c r="EC41">
        <f>LENB(TabNote[[#This Row],[列10]])</f>
        <v>0</v>
      </c>
      <c r="ED41">
        <f>LENB(TabNote[[#This Row],[列11]])</f>
        <v>0</v>
      </c>
      <c r="EE41">
        <f>LENB(TabNote[[#This Row],[列12]])</f>
        <v>0</v>
      </c>
      <c r="EF41">
        <f>LENB(TabNote[[#This Row],[列13]])</f>
        <v>0</v>
      </c>
      <c r="EG41">
        <f>LENB(TabNote[[#This Row],[列14]])</f>
        <v>0</v>
      </c>
      <c r="EH41">
        <f>LENB(TabNote[[#This Row],[列15]])</f>
        <v>0</v>
      </c>
      <c r="EI41">
        <f>LENB(TabNote[[#This Row],[列1]])</f>
        <v>0</v>
      </c>
      <c r="EJ41">
        <f>LENB(TabNote[[#This Row],[(2)エンドユーザー様情報]])</f>
        <v>0</v>
      </c>
      <c r="EK41">
        <f>LENB(TabNote[[#This Row],[会社会社名*]])</f>
        <v>0</v>
      </c>
      <c r="EL41">
        <f>LENB(TabNote[[#This Row],[会社HP URL]])</f>
        <v>0</v>
      </c>
      <c r="EM41">
        <f>LENB(TabNote[[#This Row],[ご担当者さま部署名*]])</f>
        <v>0</v>
      </c>
      <c r="EN41">
        <f>LENB(TabNote[[#This Row],[役職]])</f>
        <v>0</v>
      </c>
      <c r="EO41">
        <f>LENB(TabNote[[#This Row],[姓*]])</f>
        <v>0</v>
      </c>
      <c r="EP41">
        <f>LENB(TabNote[[#This Row],[名*]])</f>
        <v>0</v>
      </c>
      <c r="EQ41">
        <f>LENB(TabNote[[#This Row],[Eメールアドレス*]])</f>
        <v>351</v>
      </c>
      <c r="ER41">
        <f>LENB(TabNote[[#This Row],[電話番号*]])</f>
        <v>0</v>
      </c>
      <c r="ES41">
        <f>LENB(TabNote[[#This Row],[ご住所郵便番号*]])</f>
        <v>0</v>
      </c>
      <c r="ET41">
        <f>LENB(TabNote[[#This Row],[都道府県*]])</f>
        <v>0</v>
      </c>
      <c r="EU41">
        <f>LENB(TabNote[[#This Row],[市区郡*]])</f>
        <v>0</v>
      </c>
      <c r="EV41">
        <f>LENB(TabNote[[#This Row],[町名番地*]])</f>
        <v>0</v>
      </c>
      <c r="EW41">
        <f>LENB(TabNote[[#This Row],[英字表記英字 会社名*]])</f>
        <v>0</v>
      </c>
      <c r="EX41">
        <f>LENB(TabNote[[#This Row],[英字 住所*]])</f>
        <v>0</v>
      </c>
      <c r="EY41">
        <f>LENB(TabNote[[#This Row],[英字 役職]])</f>
        <v>0</v>
      </c>
      <c r="EZ41">
        <f>LENB(TabNote[[#This Row],[英字 姓*]])</f>
        <v>0</v>
      </c>
      <c r="FA41">
        <f>LENB(TabNote[[#This Row],[英字 名*]])</f>
        <v>0</v>
      </c>
      <c r="FB41">
        <f>LENB(TabNote[[#This Row],[列2]])</f>
        <v>0</v>
      </c>
      <c r="FC41">
        <f>LENB(TabNote[[#This Row],[列22]])</f>
        <v>0</v>
      </c>
      <c r="FD41">
        <f>LENB(TabNote[[#This Row],[列23]])</f>
        <v>0</v>
      </c>
      <c r="FE41">
        <f>LENB(TabNote[[#This Row],[列24]])</f>
        <v>0</v>
      </c>
      <c r="FF41">
        <f>LENB(TabNote[[#This Row],[列25]])</f>
        <v>0</v>
      </c>
      <c r="FG41">
        <f>LENB(TabNote[[#This Row],[列26]])</f>
        <v>0</v>
      </c>
      <c r="FH41">
        <f>LENB(TabNote[[#This Row],[列27]])</f>
        <v>0</v>
      </c>
      <c r="FI41">
        <f>LENB(TabNote[[#This Row],[列28]])</f>
        <v>0</v>
      </c>
      <c r="FJ41">
        <f>LENB(TabNote[[#This Row],[列29]])</f>
        <v>0</v>
      </c>
      <c r="FK41">
        <f>LENB(TabNote[[#This Row],[列30]])</f>
        <v>0</v>
      </c>
      <c r="FL41">
        <f>LENB(TabNote[[#This Row],[列31]])</f>
        <v>0</v>
      </c>
      <c r="FM41">
        <f>LENB(TabNote[[#This Row],[列32]])</f>
        <v>0</v>
      </c>
      <c r="FN41">
        <f>LENB(TabNote[[#This Row],[(3)利用規約など]])</f>
        <v>0</v>
      </c>
      <c r="FO41">
        <f>LENB(TabNote[[#This Row],[利用規約・個人情報管理への同意]])</f>
        <v>0</v>
      </c>
      <c r="FP41">
        <f>LENB(TabNote[[#This Row],[利用規約（右URLよりご確認ください。）]])</f>
        <v>0</v>
      </c>
      <c r="FQ41">
        <f>LENB(TabNote[[#This Row],[個人情報の取り扱い]])</f>
        <v>0</v>
      </c>
      <c r="FR41">
        <f>LENB(TabNote[[#This Row],[列3]])</f>
        <v>0</v>
      </c>
      <c r="FS41">
        <f>LENB(TabNote[[#This Row],[列33]])</f>
        <v>0</v>
      </c>
      <c r="FT41">
        <f>LENB(TabNote[[#This Row],[列34]])</f>
        <v>0</v>
      </c>
      <c r="FU41">
        <f>LENB(TabNote[[#This Row],[列35]])</f>
        <v>0</v>
      </c>
      <c r="FV41">
        <f>LENB(TabNote[[#This Row],[列352]])</f>
        <v>0</v>
      </c>
      <c r="FW41">
        <f>LENB(TabNote[[#This Row],[列36]])</f>
        <v>0</v>
      </c>
      <c r="FX41">
        <f>LENB(TabNote[[#This Row],[(4)商流情報]])</f>
        <v>0</v>
      </c>
      <c r="FY41">
        <f>LENB(TabNote[[#This Row],[列6]])</f>
        <v>0</v>
      </c>
      <c r="FZ41">
        <f>LENB(TabNote[[#This Row],[(4-1)エンドユーザー窓口販売パートナーさま情報]])</f>
        <v>0</v>
      </c>
      <c r="GA41">
        <f>LENB(TabNote[[#This Row],[会社名*]])</f>
        <v>0</v>
      </c>
      <c r="GB41">
        <f>LENB(TabNote[[#This Row],[ご担当者さま名部署名*]])</f>
        <v>0</v>
      </c>
      <c r="GC41">
        <f>LENB(TabNote[[#This Row],[姓*4]])</f>
        <v>0</v>
      </c>
      <c r="GD41">
        <f>LENB(TabNote[[#This Row],[名*5]])</f>
        <v>0</v>
      </c>
      <c r="GE41">
        <f>LENB(TabNote[[#This Row],[姓かな]])</f>
        <v>0</v>
      </c>
      <c r="GF41">
        <f>LENB(TabNote[[#This Row],[名かな]])</f>
        <v>0</v>
      </c>
      <c r="GG41">
        <f>LENB(TabNote[[#This Row],[Eメールアドレス*6]])</f>
        <v>282</v>
      </c>
      <c r="GH41">
        <f>LENB(TabNote[[#This Row],[電話番号*7]])</f>
        <v>0</v>
      </c>
      <c r="GI41">
        <f>LENB(TabNote[[#This Row],[ご住所郵便番号*8]])</f>
        <v>0</v>
      </c>
      <c r="GJ41">
        <f>LENB(TabNote[[#This Row],[都道府県*9]])</f>
        <v>0</v>
      </c>
      <c r="GK41">
        <f>LENB(TabNote[[#This Row],[市区郡*10]])</f>
        <v>0</v>
      </c>
      <c r="GL41">
        <f>LENB(TabNote[[#This Row],[町名番地*11]])</f>
        <v>0</v>
      </c>
      <c r="GM41">
        <f>LENB(TabNote[[#This Row],[列16]])</f>
        <v>0</v>
      </c>
    </row>
    <row r="42" spans="1:195" ht="18" customHeight="1">
      <c r="A42" s="3" t="s">
        <v>400</v>
      </c>
      <c r="B42" t="s">
        <v>373</v>
      </c>
      <c r="C42" t="str">
        <f t="shared" si="9"/>
        <v>LANSCOPE データアナライザー powered by MUCV(Splunk Cloud)追加/更新/作業</v>
      </c>
      <c r="D42" s="13" t="s">
        <v>404</v>
      </c>
      <c r="G42" s="13" t="s">
        <v>402</v>
      </c>
      <c r="BO42" s="13" t="s">
        <v>389</v>
      </c>
      <c r="CD42" s="13" t="s">
        <v>389</v>
      </c>
      <c r="CX42" s="13" t="s">
        <v>389</v>
      </c>
      <c r="DJ42" s="13" t="s">
        <v>389</v>
      </c>
      <c r="DV42">
        <f>LENB(TabNote[[#This Row],[お客さまID*]])</f>
        <v>77</v>
      </c>
      <c r="DW42">
        <f>LENB(TabNote[[#This Row],[環境引き継ぎ元のID*]])</f>
        <v>0</v>
      </c>
      <c r="DX42">
        <f>LENB(TabNote[[#This Row],[ライセンスキー]])</f>
        <v>0</v>
      </c>
      <c r="DY42">
        <f>LENB(TabNote[[#This Row],[契約年数（原則、年単位で指定ください）]])</f>
        <v>35</v>
      </c>
      <c r="DZ42">
        <f>LENB(TabNote[[#This Row],[列7]])</f>
        <v>0</v>
      </c>
      <c r="EA42">
        <f>LENB(TabNote[[#This Row],[列8]])</f>
        <v>0</v>
      </c>
      <c r="EB42">
        <f>LENB(TabNote[[#This Row],[列9]])</f>
        <v>0</v>
      </c>
      <c r="EC42">
        <f>LENB(TabNote[[#This Row],[列10]])</f>
        <v>0</v>
      </c>
      <c r="ED42">
        <f>LENB(TabNote[[#This Row],[列11]])</f>
        <v>0</v>
      </c>
      <c r="EE42">
        <f>LENB(TabNote[[#This Row],[列12]])</f>
        <v>0</v>
      </c>
      <c r="EF42">
        <f>LENB(TabNote[[#This Row],[列13]])</f>
        <v>0</v>
      </c>
      <c r="EG42">
        <f>LENB(TabNote[[#This Row],[列14]])</f>
        <v>0</v>
      </c>
      <c r="EH42">
        <f>LENB(TabNote[[#This Row],[列15]])</f>
        <v>0</v>
      </c>
      <c r="EI42">
        <f>LENB(TabNote[[#This Row],[列1]])</f>
        <v>0</v>
      </c>
      <c r="EJ42">
        <f>LENB(TabNote[[#This Row],[(2)エンドユーザー様情報]])</f>
        <v>0</v>
      </c>
      <c r="EK42">
        <f>LENB(TabNote[[#This Row],[会社会社名*]])</f>
        <v>0</v>
      </c>
      <c r="EL42">
        <f>LENB(TabNote[[#This Row],[会社HP URL]])</f>
        <v>0</v>
      </c>
      <c r="EM42">
        <f>LENB(TabNote[[#This Row],[ご担当者さま部署名*]])</f>
        <v>0</v>
      </c>
      <c r="EN42">
        <f>LENB(TabNote[[#This Row],[役職]])</f>
        <v>0</v>
      </c>
      <c r="EO42">
        <f>LENB(TabNote[[#This Row],[姓*]])</f>
        <v>0</v>
      </c>
      <c r="EP42">
        <f>LENB(TabNote[[#This Row],[名*]])</f>
        <v>0</v>
      </c>
      <c r="EQ42">
        <f>LENB(TabNote[[#This Row],[Eメールアドレス*]])</f>
        <v>0</v>
      </c>
      <c r="ER42">
        <f>LENB(TabNote[[#This Row],[電話番号*]])</f>
        <v>0</v>
      </c>
      <c r="ES42">
        <f>LENB(TabNote[[#This Row],[ご住所郵便番号*]])</f>
        <v>0</v>
      </c>
      <c r="ET42">
        <f>LENB(TabNote[[#This Row],[都道府県*]])</f>
        <v>0</v>
      </c>
      <c r="EU42">
        <f>LENB(TabNote[[#This Row],[市区郡*]])</f>
        <v>0</v>
      </c>
      <c r="EV42">
        <f>LENB(TabNote[[#This Row],[町名番地*]])</f>
        <v>0</v>
      </c>
      <c r="EW42">
        <f>LENB(TabNote[[#This Row],[英字表記英字 会社名*]])</f>
        <v>0</v>
      </c>
      <c r="EX42">
        <f>LENB(TabNote[[#This Row],[英字 住所*]])</f>
        <v>0</v>
      </c>
      <c r="EY42">
        <f>LENB(TabNote[[#This Row],[英字 役職]])</f>
        <v>0</v>
      </c>
      <c r="EZ42">
        <f>LENB(TabNote[[#This Row],[英字 姓*]])</f>
        <v>0</v>
      </c>
      <c r="FA42">
        <f>LENB(TabNote[[#This Row],[英字 名*]])</f>
        <v>0</v>
      </c>
      <c r="FB42">
        <f>LENB(TabNote[[#This Row],[列2]])</f>
        <v>0</v>
      </c>
      <c r="FC42">
        <f>LENB(TabNote[[#This Row],[列22]])</f>
        <v>0</v>
      </c>
      <c r="FD42">
        <f>LENB(TabNote[[#This Row],[列23]])</f>
        <v>0</v>
      </c>
      <c r="FE42">
        <f>LENB(TabNote[[#This Row],[列24]])</f>
        <v>0</v>
      </c>
      <c r="FF42">
        <f>LENB(TabNote[[#This Row],[列25]])</f>
        <v>0</v>
      </c>
      <c r="FG42">
        <f>LENB(TabNote[[#This Row],[列26]])</f>
        <v>0</v>
      </c>
      <c r="FH42">
        <f>LENB(TabNote[[#This Row],[列27]])</f>
        <v>0</v>
      </c>
      <c r="FI42">
        <f>LENB(TabNote[[#This Row],[列28]])</f>
        <v>0</v>
      </c>
      <c r="FJ42">
        <f>LENB(TabNote[[#This Row],[列29]])</f>
        <v>0</v>
      </c>
      <c r="FK42">
        <f>LENB(TabNote[[#This Row],[列30]])</f>
        <v>0</v>
      </c>
      <c r="FL42">
        <f>LENB(TabNote[[#This Row],[列31]])</f>
        <v>0</v>
      </c>
      <c r="FM42">
        <f>LENB(TabNote[[#This Row],[列32]])</f>
        <v>0</v>
      </c>
      <c r="FN42">
        <f>LENB(TabNote[[#This Row],[(3)利用規約など]])</f>
        <v>0</v>
      </c>
      <c r="FO42">
        <f>LENB(TabNote[[#This Row],[利用規約・個人情報管理への同意]])</f>
        <v>0</v>
      </c>
      <c r="FP42">
        <f>LENB(TabNote[[#This Row],[利用規約（右URLよりご確認ください。）]])</f>
        <v>0</v>
      </c>
      <c r="FQ42">
        <f>LENB(TabNote[[#This Row],[個人情報の取り扱い]])</f>
        <v>0</v>
      </c>
      <c r="FR42">
        <f>LENB(TabNote[[#This Row],[列3]])</f>
        <v>0</v>
      </c>
      <c r="FS42">
        <f>LENB(TabNote[[#This Row],[列33]])</f>
        <v>0</v>
      </c>
      <c r="FT42">
        <f>LENB(TabNote[[#This Row],[列34]])</f>
        <v>0</v>
      </c>
      <c r="FU42">
        <f>LENB(TabNote[[#This Row],[列35]])</f>
        <v>0</v>
      </c>
      <c r="FV42">
        <f>LENB(TabNote[[#This Row],[列352]])</f>
        <v>0</v>
      </c>
      <c r="FW42">
        <f>LENB(TabNote[[#This Row],[列36]])</f>
        <v>0</v>
      </c>
      <c r="FX42">
        <f>LENB(TabNote[[#This Row],[(4)商流情報]])</f>
        <v>0</v>
      </c>
      <c r="FY42">
        <f>LENB(TabNote[[#This Row],[列6]])</f>
        <v>0</v>
      </c>
      <c r="FZ42">
        <f>LENB(TabNote[[#This Row],[(4-1)エンドユーザー窓口販売パートナーさま情報]])</f>
        <v>0</v>
      </c>
      <c r="GA42">
        <f>LENB(TabNote[[#This Row],[会社名*]])</f>
        <v>0</v>
      </c>
      <c r="GB42">
        <f>LENB(TabNote[[#This Row],[ご担当者さま名部署名*]])</f>
        <v>0</v>
      </c>
      <c r="GC42">
        <f>LENB(TabNote[[#This Row],[姓*4]])</f>
        <v>0</v>
      </c>
      <c r="GD42">
        <f>LENB(TabNote[[#This Row],[名*5]])</f>
        <v>0</v>
      </c>
      <c r="GE42">
        <f>LENB(TabNote[[#This Row],[姓かな]])</f>
        <v>0</v>
      </c>
      <c r="GF42">
        <f>LENB(TabNote[[#This Row],[名かな]])</f>
        <v>0</v>
      </c>
      <c r="GG42">
        <f>LENB(TabNote[[#This Row],[Eメールアドレス*6]])</f>
        <v>282</v>
      </c>
      <c r="GH42">
        <f>LENB(TabNote[[#This Row],[電話番号*7]])</f>
        <v>0</v>
      </c>
      <c r="GI42">
        <f>LENB(TabNote[[#This Row],[ご住所郵便番号*8]])</f>
        <v>0</v>
      </c>
      <c r="GJ42">
        <f>LENB(TabNote[[#This Row],[都道府県*9]])</f>
        <v>0</v>
      </c>
      <c r="GK42">
        <f>LENB(TabNote[[#This Row],[市区郡*10]])</f>
        <v>0</v>
      </c>
      <c r="GL42">
        <f>LENB(TabNote[[#This Row],[町名番地*11]])</f>
        <v>0</v>
      </c>
      <c r="GM42">
        <f>LENB(TabNote[[#This Row],[列16]])</f>
        <v>0</v>
      </c>
    </row>
    <row r="43" spans="1:195" ht="18" customHeight="1">
      <c r="A43" s="296"/>
      <c r="B43" s="296"/>
      <c r="E43" s="13"/>
      <c r="F43" s="13"/>
      <c r="R43" s="13"/>
      <c r="BO43" s="13"/>
      <c r="CD43" s="13"/>
      <c r="CX43" s="13"/>
      <c r="DJ43" s="13"/>
    </row>
    <row r="44" spans="1:195" ht="18" customHeight="1">
      <c r="A44" s="3"/>
      <c r="D44" s="13"/>
      <c r="G44" s="13"/>
      <c r="H44" s="13"/>
      <c r="I44" s="13"/>
      <c r="J44" s="13"/>
      <c r="K44" s="13"/>
      <c r="L44" s="13"/>
      <c r="M44" s="13"/>
      <c r="N44" s="13"/>
      <c r="O44" s="13"/>
      <c r="P44" s="13"/>
      <c r="R44" s="13"/>
      <c r="BO44" s="13"/>
      <c r="CD44" s="13"/>
      <c r="CX44" s="13"/>
      <c r="DJ44" s="13"/>
    </row>
    <row r="45" spans="1:195" ht="18" customHeight="1">
      <c r="C45" t="str">
        <f>A45&amp;B45</f>
        <v/>
      </c>
      <c r="BO45" s="13"/>
      <c r="CD45" s="13"/>
      <c r="CX45" s="13"/>
      <c r="DJ45" s="13"/>
      <c r="DV45">
        <f>LENB(TabNote[[#This Row],[お客さまID*]])</f>
        <v>0</v>
      </c>
      <c r="DW45">
        <f>LENB(TabNote[[#This Row],[環境引き継ぎ元のID*]])</f>
        <v>0</v>
      </c>
      <c r="DX45">
        <f>LENB(TabNote[[#This Row],[ライセンスキー]])</f>
        <v>0</v>
      </c>
      <c r="DY45">
        <f>LENB(TabNote[[#This Row],[契約年数（原則、年単位で指定ください）]])</f>
        <v>0</v>
      </c>
      <c r="DZ45">
        <f>LENB(TabNote[[#This Row],[列7]])</f>
        <v>0</v>
      </c>
      <c r="EA45">
        <f>LENB(TabNote[[#This Row],[列8]])</f>
        <v>0</v>
      </c>
      <c r="EB45">
        <f>LENB(TabNote[[#This Row],[列9]])</f>
        <v>0</v>
      </c>
      <c r="EC45">
        <f>LENB(TabNote[[#This Row],[列10]])</f>
        <v>0</v>
      </c>
      <c r="ED45">
        <f>LENB(TabNote[[#This Row],[列11]])</f>
        <v>0</v>
      </c>
      <c r="EE45">
        <f>LENB(TabNote[[#This Row],[列12]])</f>
        <v>0</v>
      </c>
      <c r="EF45">
        <f>LENB(TabNote[[#This Row],[列13]])</f>
        <v>0</v>
      </c>
      <c r="EG45">
        <f>LENB(TabNote[[#This Row],[列14]])</f>
        <v>0</v>
      </c>
      <c r="EH45">
        <f>LENB(TabNote[[#This Row],[列15]])</f>
        <v>0</v>
      </c>
      <c r="EI45">
        <f>LENB(TabNote[[#This Row],[列1]])</f>
        <v>0</v>
      </c>
      <c r="EJ45">
        <f>LENB(TabNote[[#This Row],[(2)エンドユーザー様情報]])</f>
        <v>0</v>
      </c>
      <c r="EK45">
        <f>LENB(TabNote[[#This Row],[会社会社名*]])</f>
        <v>0</v>
      </c>
      <c r="EL45">
        <f>LENB(TabNote[[#This Row],[会社HP URL]])</f>
        <v>0</v>
      </c>
      <c r="EM45">
        <f>LENB(TabNote[[#This Row],[ご担当者さま部署名*]])</f>
        <v>0</v>
      </c>
      <c r="EN45">
        <f>LENB(TabNote[[#This Row],[役職]])</f>
        <v>0</v>
      </c>
      <c r="EO45">
        <f>LENB(TabNote[[#This Row],[姓*]])</f>
        <v>0</v>
      </c>
      <c r="EP45">
        <f>LENB(TabNote[[#This Row],[名*]])</f>
        <v>0</v>
      </c>
      <c r="EQ45">
        <f>LENB(TabNote[[#This Row],[Eメールアドレス*]])</f>
        <v>0</v>
      </c>
      <c r="ER45">
        <f>LENB(TabNote[[#This Row],[電話番号*]])</f>
        <v>0</v>
      </c>
      <c r="ES45">
        <f>LENB(TabNote[[#This Row],[ご住所郵便番号*]])</f>
        <v>0</v>
      </c>
      <c r="ET45">
        <f>LENB(TabNote[[#This Row],[都道府県*]])</f>
        <v>0</v>
      </c>
      <c r="EU45">
        <f>LENB(TabNote[[#This Row],[市区郡*]])</f>
        <v>0</v>
      </c>
      <c r="EV45">
        <f>LENB(TabNote[[#This Row],[町名番地*]])</f>
        <v>0</v>
      </c>
      <c r="EW45">
        <f>LENB(TabNote[[#This Row],[英字表記英字 会社名*]])</f>
        <v>0</v>
      </c>
      <c r="EX45">
        <f>LENB(TabNote[[#This Row],[英字 住所*]])</f>
        <v>0</v>
      </c>
      <c r="EY45">
        <f>LENB(TabNote[[#This Row],[英字 役職]])</f>
        <v>0</v>
      </c>
      <c r="EZ45">
        <f>LENB(TabNote[[#This Row],[英字 姓*]])</f>
        <v>0</v>
      </c>
      <c r="FA45">
        <f>LENB(TabNote[[#This Row],[英字 名*]])</f>
        <v>0</v>
      </c>
      <c r="FB45">
        <f>LENB(TabNote[[#This Row],[列2]])</f>
        <v>0</v>
      </c>
      <c r="FC45">
        <f>LENB(TabNote[[#This Row],[列22]])</f>
        <v>0</v>
      </c>
      <c r="FD45">
        <f>LENB(TabNote[[#This Row],[列23]])</f>
        <v>0</v>
      </c>
      <c r="FE45">
        <f>LENB(TabNote[[#This Row],[列24]])</f>
        <v>0</v>
      </c>
      <c r="FF45">
        <f>LENB(TabNote[[#This Row],[列25]])</f>
        <v>0</v>
      </c>
      <c r="FG45">
        <f>LENB(TabNote[[#This Row],[列26]])</f>
        <v>0</v>
      </c>
      <c r="FH45">
        <f>LENB(TabNote[[#This Row],[列27]])</f>
        <v>0</v>
      </c>
      <c r="FI45">
        <f>LENB(TabNote[[#This Row],[列28]])</f>
        <v>0</v>
      </c>
      <c r="FJ45">
        <f>LENB(TabNote[[#This Row],[列29]])</f>
        <v>0</v>
      </c>
      <c r="FK45">
        <f>LENB(TabNote[[#This Row],[列30]])</f>
        <v>0</v>
      </c>
      <c r="FL45">
        <f>LENB(TabNote[[#This Row],[列31]])</f>
        <v>0</v>
      </c>
      <c r="FM45">
        <f>LENB(TabNote[[#This Row],[列32]])</f>
        <v>0</v>
      </c>
      <c r="FN45">
        <f>LENB(TabNote[[#This Row],[(3)利用規約など]])</f>
        <v>0</v>
      </c>
      <c r="FO45">
        <f>LENB(TabNote[[#This Row],[利用規約・個人情報管理への同意]])</f>
        <v>0</v>
      </c>
      <c r="FP45">
        <f>LENB(TabNote[[#This Row],[利用規約（右URLよりご確認ください。）]])</f>
        <v>0</v>
      </c>
      <c r="FQ45">
        <f>LENB(TabNote[[#This Row],[個人情報の取り扱い]])</f>
        <v>0</v>
      </c>
      <c r="FR45">
        <f>LENB(TabNote[[#This Row],[列3]])</f>
        <v>0</v>
      </c>
      <c r="FS45">
        <f>LENB(TabNote[[#This Row],[列33]])</f>
        <v>0</v>
      </c>
      <c r="FT45">
        <f>LENB(TabNote[[#This Row],[列34]])</f>
        <v>0</v>
      </c>
      <c r="FU45">
        <f>LENB(TabNote[[#This Row],[列35]])</f>
        <v>0</v>
      </c>
      <c r="FV45">
        <f>LENB(TabNote[[#This Row],[列352]])</f>
        <v>0</v>
      </c>
      <c r="FW45">
        <f>LENB(TabNote[[#This Row],[列36]])</f>
        <v>0</v>
      </c>
      <c r="FX45">
        <f>LENB(TabNote[[#This Row],[(4)商流情報]])</f>
        <v>0</v>
      </c>
      <c r="FY45">
        <f>LENB(TabNote[[#This Row],[列6]])</f>
        <v>0</v>
      </c>
      <c r="FZ45">
        <f>LENB(TabNote[[#This Row],[(4-1)エンドユーザー窓口販売パートナーさま情報]])</f>
        <v>0</v>
      </c>
      <c r="GA45">
        <f>LENB(TabNote[[#This Row],[会社名*]])</f>
        <v>0</v>
      </c>
      <c r="GB45">
        <f>LENB(TabNote[[#This Row],[ご担当者さま名部署名*]])</f>
        <v>0</v>
      </c>
      <c r="GC45">
        <f>LENB(TabNote[[#This Row],[姓*4]])</f>
        <v>0</v>
      </c>
      <c r="GD45">
        <f>LENB(TabNote[[#This Row],[名*5]])</f>
        <v>0</v>
      </c>
      <c r="GE45">
        <f>LENB(TabNote[[#This Row],[姓かな]])</f>
        <v>0</v>
      </c>
      <c r="GF45">
        <f>LENB(TabNote[[#This Row],[名かな]])</f>
        <v>0</v>
      </c>
      <c r="GG45">
        <f>LENB(TabNote[[#This Row],[Eメールアドレス*6]])</f>
        <v>0</v>
      </c>
      <c r="GH45">
        <f>LENB(TabNote[[#This Row],[電話番号*7]])</f>
        <v>0</v>
      </c>
      <c r="GI45">
        <f>LENB(TabNote[[#This Row],[ご住所郵便番号*8]])</f>
        <v>0</v>
      </c>
      <c r="GJ45">
        <f>LENB(TabNote[[#This Row],[都道府県*9]])</f>
        <v>0</v>
      </c>
      <c r="GK45">
        <f>LENB(TabNote[[#This Row],[市区郡*10]])</f>
        <v>0</v>
      </c>
      <c r="GL45">
        <f>LENB(TabNote[[#This Row],[町名番地*11]])</f>
        <v>0</v>
      </c>
      <c r="GM45">
        <f>LENB(TabNote[[#This Row],[列16]])</f>
        <v>0</v>
      </c>
    </row>
    <row r="46" spans="1:195" ht="18" customHeight="1">
      <c r="A46" s="3"/>
      <c r="B46" s="3"/>
      <c r="C46" t="str">
        <f>A46&amp;B46</f>
        <v/>
      </c>
      <c r="BO46" s="13"/>
      <c r="CD46" s="13"/>
      <c r="CX46" s="13"/>
      <c r="DJ46" s="13"/>
    </row>
    <row r="47" spans="1:195" ht="18" customHeight="1">
      <c r="A47" s="3"/>
      <c r="B47" s="3"/>
      <c r="C47" t="str">
        <f>A46&amp;B46</f>
        <v/>
      </c>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row>
    <row r="48" spans="1:195" ht="18" customHeight="1">
      <c r="D48">
        <v>7</v>
      </c>
      <c r="E48">
        <v>8</v>
      </c>
      <c r="F48">
        <v>9</v>
      </c>
      <c r="G48">
        <v>10</v>
      </c>
      <c r="H48">
        <v>11</v>
      </c>
      <c r="I48">
        <v>12</v>
      </c>
      <c r="J48">
        <v>13</v>
      </c>
      <c r="K48">
        <v>14</v>
      </c>
      <c r="L48">
        <v>15</v>
      </c>
      <c r="M48">
        <v>16</v>
      </c>
      <c r="N48">
        <v>17</v>
      </c>
      <c r="O48">
        <v>18</v>
      </c>
      <c r="P48">
        <v>19</v>
      </c>
      <c r="Q48">
        <v>20</v>
      </c>
      <c r="R48">
        <v>21</v>
      </c>
      <c r="S48">
        <v>22</v>
      </c>
      <c r="T48">
        <v>23</v>
      </c>
      <c r="U48">
        <v>24</v>
      </c>
      <c r="V48">
        <v>25</v>
      </c>
      <c r="W48">
        <v>26</v>
      </c>
      <c r="X48">
        <v>27</v>
      </c>
      <c r="Y48">
        <v>28</v>
      </c>
      <c r="Z48">
        <v>29</v>
      </c>
      <c r="AA48">
        <v>30</v>
      </c>
      <c r="AB48">
        <v>31</v>
      </c>
      <c r="AC48">
        <v>32</v>
      </c>
      <c r="AD48">
        <v>33</v>
      </c>
      <c r="AE48">
        <v>34</v>
      </c>
      <c r="AF48">
        <v>35</v>
      </c>
      <c r="AG48">
        <v>36</v>
      </c>
      <c r="AH48">
        <v>37</v>
      </c>
      <c r="AI48">
        <v>38</v>
      </c>
      <c r="AJ48">
        <v>39</v>
      </c>
      <c r="AK48">
        <v>40</v>
      </c>
      <c r="AL48">
        <v>41</v>
      </c>
      <c r="AM48">
        <v>42</v>
      </c>
      <c r="AN48">
        <v>43</v>
      </c>
      <c r="AO48">
        <v>44</v>
      </c>
      <c r="AP48">
        <v>45</v>
      </c>
      <c r="AQ48">
        <v>46</v>
      </c>
      <c r="AR48">
        <v>47</v>
      </c>
      <c r="AS48">
        <v>48</v>
      </c>
      <c r="AT48">
        <v>49</v>
      </c>
      <c r="AU48">
        <v>50</v>
      </c>
      <c r="AV48">
        <v>51</v>
      </c>
      <c r="AW48">
        <v>52</v>
      </c>
      <c r="AX48">
        <v>53</v>
      </c>
      <c r="AY48">
        <v>54</v>
      </c>
      <c r="AZ48">
        <v>55</v>
      </c>
      <c r="BA48">
        <v>56</v>
      </c>
      <c r="BB48">
        <v>57</v>
      </c>
      <c r="BC48">
        <v>58</v>
      </c>
      <c r="BD48">
        <v>59</v>
      </c>
      <c r="BE48">
        <v>60</v>
      </c>
      <c r="BF48">
        <v>61</v>
      </c>
      <c r="BG48">
        <v>62</v>
      </c>
      <c r="BH48">
        <v>63</v>
      </c>
      <c r="BI48">
        <v>64</v>
      </c>
      <c r="BJ48">
        <v>65</v>
      </c>
      <c r="BK48">
        <v>66</v>
      </c>
      <c r="BL48">
        <v>67</v>
      </c>
      <c r="BM48">
        <v>68</v>
      </c>
      <c r="BN48">
        <v>69</v>
      </c>
      <c r="BO48">
        <v>70</v>
      </c>
      <c r="BP48">
        <v>71</v>
      </c>
      <c r="BQ48">
        <v>72</v>
      </c>
      <c r="BR48">
        <v>73</v>
      </c>
      <c r="BS48">
        <v>74</v>
      </c>
      <c r="BT48">
        <v>75</v>
      </c>
      <c r="BU48">
        <v>76</v>
      </c>
      <c r="BV48">
        <v>77</v>
      </c>
      <c r="BW48">
        <v>78</v>
      </c>
      <c r="BX48">
        <v>79</v>
      </c>
      <c r="BY48">
        <v>80</v>
      </c>
      <c r="BZ48">
        <v>81</v>
      </c>
      <c r="CA48">
        <v>82</v>
      </c>
      <c r="CB48">
        <v>83</v>
      </c>
      <c r="CC48">
        <v>84</v>
      </c>
      <c r="CD48">
        <v>85</v>
      </c>
      <c r="CE48">
        <v>86</v>
      </c>
      <c r="CF48">
        <v>87</v>
      </c>
      <c r="CG48">
        <v>88</v>
      </c>
      <c r="CH48">
        <v>89</v>
      </c>
      <c r="CI48">
        <v>90</v>
      </c>
      <c r="CJ48">
        <v>91</v>
      </c>
      <c r="CK48">
        <v>92</v>
      </c>
      <c r="CL48">
        <v>93</v>
      </c>
      <c r="CM48">
        <v>94</v>
      </c>
      <c r="CN48">
        <v>95</v>
      </c>
      <c r="CO48">
        <v>96</v>
      </c>
      <c r="CP48">
        <v>97</v>
      </c>
      <c r="CQ48">
        <v>98</v>
      </c>
      <c r="CR48">
        <v>99</v>
      </c>
      <c r="CS48">
        <v>100</v>
      </c>
      <c r="CT48">
        <v>101</v>
      </c>
      <c r="CU48">
        <v>102</v>
      </c>
      <c r="CV48">
        <v>103</v>
      </c>
      <c r="CW48">
        <v>104</v>
      </c>
      <c r="CX48">
        <v>105</v>
      </c>
      <c r="CY48">
        <v>106</v>
      </c>
      <c r="CZ48">
        <v>107</v>
      </c>
      <c r="DA48">
        <v>108</v>
      </c>
      <c r="DB48">
        <v>109</v>
      </c>
      <c r="DC48">
        <v>110</v>
      </c>
      <c r="DD48">
        <v>111</v>
      </c>
      <c r="DE48">
        <v>112</v>
      </c>
      <c r="DF48">
        <v>113</v>
      </c>
      <c r="DG48">
        <v>114</v>
      </c>
    </row>
    <row r="49" spans="1:123" ht="51.75" customHeight="1">
      <c r="A49" s="4" t="s">
        <v>234</v>
      </c>
      <c r="B49" s="3" t="s">
        <v>263</v>
      </c>
      <c r="C49" t="s">
        <v>405</v>
      </c>
    </row>
    <row r="50" spans="1:123" ht="18" customHeight="1">
      <c r="A50" s="296" t="s">
        <v>147</v>
      </c>
      <c r="B50" s="296" t="s">
        <v>149</v>
      </c>
      <c r="C50" t="s">
        <v>264</v>
      </c>
      <c r="D50" s="290" t="s">
        <v>93</v>
      </c>
      <c r="E50" s="290" t="s">
        <v>150</v>
      </c>
      <c r="F50" s="290" t="s">
        <v>4</v>
      </c>
      <c r="G50" s="291" t="s">
        <v>95</v>
      </c>
      <c r="H50" s="8" t="s">
        <v>265</v>
      </c>
      <c r="I50" s="8" t="s">
        <v>266</v>
      </c>
      <c r="J50" s="8" t="s">
        <v>267</v>
      </c>
      <c r="K50" s="8" t="s">
        <v>268</v>
      </c>
      <c r="L50" s="8" t="s">
        <v>269</v>
      </c>
      <c r="M50" s="8" t="s">
        <v>270</v>
      </c>
      <c r="N50" s="8" t="s">
        <v>271</v>
      </c>
      <c r="O50" s="8" t="s">
        <v>272</v>
      </c>
      <c r="P50" s="8" t="s">
        <v>273</v>
      </c>
      <c r="Q50" s="15" t="s">
        <v>6</v>
      </c>
      <c r="R50" s="8" t="s">
        <v>274</v>
      </c>
      <c r="S50" s="8" t="s">
        <v>275</v>
      </c>
      <c r="T50" s="8" t="s">
        <v>276</v>
      </c>
      <c r="U50" s="8" t="s">
        <v>277</v>
      </c>
      <c r="V50" s="8" t="s">
        <v>102</v>
      </c>
      <c r="W50" s="8" t="s">
        <v>278</v>
      </c>
      <c r="X50" s="8" t="s">
        <v>279</v>
      </c>
      <c r="Y50" s="8" t="s">
        <v>280</v>
      </c>
      <c r="Z50" s="8" t="s">
        <v>281</v>
      </c>
      <c r="AA50" s="8" t="s">
        <v>282</v>
      </c>
      <c r="AB50" s="8" t="s">
        <v>283</v>
      </c>
      <c r="AC50" s="8" t="s">
        <v>284</v>
      </c>
      <c r="AD50" s="8" t="s">
        <v>285</v>
      </c>
      <c r="AE50" s="8" t="s">
        <v>286</v>
      </c>
      <c r="AF50" s="8" t="s">
        <v>287</v>
      </c>
      <c r="AG50" s="8" t="s">
        <v>406</v>
      </c>
      <c r="AH50" s="8" t="s">
        <v>288</v>
      </c>
      <c r="AI50" s="8" t="s">
        <v>289</v>
      </c>
      <c r="AJ50" s="15" t="s">
        <v>25</v>
      </c>
      <c r="AK50" s="15" t="s">
        <v>290</v>
      </c>
      <c r="AL50" s="15" t="s">
        <v>291</v>
      </c>
      <c r="AM50" s="15" t="s">
        <v>292</v>
      </c>
      <c r="AN50" s="15" t="s">
        <v>293</v>
      </c>
      <c r="AO50" s="15" t="s">
        <v>294</v>
      </c>
      <c r="AP50" s="15" t="s">
        <v>295</v>
      </c>
      <c r="AQ50" s="15" t="s">
        <v>296</v>
      </c>
      <c r="AR50" s="15" t="s">
        <v>297</v>
      </c>
      <c r="AS50" s="15" t="s">
        <v>298</v>
      </c>
      <c r="AT50" s="15" t="s">
        <v>299</v>
      </c>
      <c r="AU50" s="15" t="s">
        <v>300</v>
      </c>
      <c r="AV50" s="8" t="s">
        <v>38</v>
      </c>
      <c r="AW50" s="8" t="s">
        <v>39</v>
      </c>
      <c r="AX50" s="8" t="s">
        <v>301</v>
      </c>
      <c r="AY50" s="8" t="s">
        <v>302</v>
      </c>
      <c r="AZ50" s="15" t="s">
        <v>42</v>
      </c>
      <c r="BA50" s="15" t="s">
        <v>303</v>
      </c>
      <c r="BB50" s="15" t="s">
        <v>304</v>
      </c>
      <c r="BC50" s="15" t="s">
        <v>305</v>
      </c>
      <c r="BD50" s="15" t="s">
        <v>307</v>
      </c>
      <c r="BE50" s="15" t="s">
        <v>339</v>
      </c>
      <c r="BF50" s="8" t="s">
        <v>43</v>
      </c>
      <c r="BG50" s="15" t="s">
        <v>308</v>
      </c>
      <c r="BH50" s="8" t="s">
        <v>309</v>
      </c>
      <c r="BI50" s="8" t="s">
        <v>310</v>
      </c>
      <c r="BJ50" s="8" t="s">
        <v>311</v>
      </c>
      <c r="BK50" s="8" t="s">
        <v>312</v>
      </c>
      <c r="BL50" s="8" t="s">
        <v>313</v>
      </c>
      <c r="BM50" s="8" t="s">
        <v>314</v>
      </c>
      <c r="BN50" s="8" t="s">
        <v>315</v>
      </c>
      <c r="BO50" s="8" t="s">
        <v>316</v>
      </c>
      <c r="BP50" s="8" t="s">
        <v>317</v>
      </c>
      <c r="BQ50" s="8" t="s">
        <v>318</v>
      </c>
      <c r="BR50" s="8" t="s">
        <v>319</v>
      </c>
      <c r="BS50" s="8" t="s">
        <v>320</v>
      </c>
      <c r="BT50" s="8" t="s">
        <v>321</v>
      </c>
      <c r="BU50" s="47" t="s">
        <v>322</v>
      </c>
      <c r="BV50" s="47" t="s">
        <v>323</v>
      </c>
      <c r="BW50" s="47" t="s">
        <v>324</v>
      </c>
      <c r="BX50" s="47" t="s">
        <v>325</v>
      </c>
      <c r="BY50" s="8" t="s">
        <v>326</v>
      </c>
      <c r="BZ50" s="8" t="s">
        <v>327</v>
      </c>
      <c r="CA50" s="8" t="s">
        <v>328</v>
      </c>
      <c r="CB50" s="8" t="s">
        <v>329</v>
      </c>
      <c r="CC50" s="8" t="s">
        <v>330</v>
      </c>
      <c r="CD50" s="8" t="s">
        <v>331</v>
      </c>
      <c r="CE50" s="8" t="s">
        <v>332</v>
      </c>
      <c r="CF50" s="8" t="s">
        <v>333</v>
      </c>
      <c r="CG50" s="8" t="s">
        <v>334</v>
      </c>
      <c r="CH50" s="8" t="s">
        <v>335</v>
      </c>
      <c r="CI50" s="8" t="s">
        <v>336</v>
      </c>
      <c r="CJ50" s="8" t="s">
        <v>337</v>
      </c>
      <c r="CK50" s="8" t="s">
        <v>338</v>
      </c>
      <c r="CL50" s="8" t="s">
        <v>340</v>
      </c>
      <c r="CM50" s="8" t="s">
        <v>341</v>
      </c>
      <c r="CN50" s="8" t="s">
        <v>342</v>
      </c>
      <c r="CO50" s="8" t="s">
        <v>343</v>
      </c>
      <c r="CP50" s="8" t="s">
        <v>344</v>
      </c>
      <c r="CQ50" s="8" t="s">
        <v>345</v>
      </c>
      <c r="CR50" s="8" t="s">
        <v>407</v>
      </c>
      <c r="CS50" s="8" t="s">
        <v>69</v>
      </c>
      <c r="CT50" s="8" t="s">
        <v>346</v>
      </c>
      <c r="CU50" s="8" t="s">
        <v>347</v>
      </c>
      <c r="CV50" s="8" t="s">
        <v>348</v>
      </c>
      <c r="CW50" s="8" t="s">
        <v>349</v>
      </c>
      <c r="CX50" s="8" t="s">
        <v>350</v>
      </c>
      <c r="CY50" s="8" t="s">
        <v>351</v>
      </c>
      <c r="CZ50" s="8" t="s">
        <v>352</v>
      </c>
      <c r="DA50" s="8" t="s">
        <v>353</v>
      </c>
      <c r="DB50" s="8" t="s">
        <v>354</v>
      </c>
      <c r="DC50" s="8" t="s">
        <v>355</v>
      </c>
      <c r="DD50" s="15" t="s">
        <v>44</v>
      </c>
      <c r="DE50" s="8" t="s">
        <v>239</v>
      </c>
      <c r="DF50" s="8" t="s">
        <v>356</v>
      </c>
      <c r="DG50" s="8" t="s">
        <v>357</v>
      </c>
      <c r="DH50" s="8" t="s">
        <v>358</v>
      </c>
      <c r="DI50" s="8" t="s">
        <v>359</v>
      </c>
      <c r="DJ50" s="8" t="s">
        <v>360</v>
      </c>
      <c r="DK50" s="8" t="s">
        <v>361</v>
      </c>
      <c r="DL50" s="8" t="s">
        <v>362</v>
      </c>
      <c r="DM50" s="8" t="s">
        <v>363</v>
      </c>
      <c r="DN50" s="8" t="s">
        <v>364</v>
      </c>
      <c r="DO50" s="8" t="s">
        <v>365</v>
      </c>
      <c r="DP50" s="17" t="s">
        <v>366</v>
      </c>
      <c r="DQ50" s="18" t="s">
        <v>367</v>
      </c>
      <c r="DR50" s="17" t="s">
        <v>368</v>
      </c>
      <c r="DS50" s="17" t="s">
        <v>369</v>
      </c>
    </row>
    <row r="51" spans="1:123" ht="18" customHeight="1">
      <c r="A51" s="3" t="s">
        <v>147</v>
      </c>
      <c r="B51" t="s">
        <v>373</v>
      </c>
      <c r="C51" t="str">
        <f>A50&amp;B50</f>
        <v>LANSCOPE エンドポイントマネージャー オンプレミス版新規</v>
      </c>
      <c r="D51" t="b">
        <v>0</v>
      </c>
      <c r="E51" t="b">
        <v>0</v>
      </c>
      <c r="F51" t="b">
        <v>0</v>
      </c>
      <c r="T51" t="b">
        <v>0</v>
      </c>
      <c r="V51" t="b">
        <v>0</v>
      </c>
      <c r="AG51" t="b">
        <v>0</v>
      </c>
      <c r="AV51" t="b">
        <v>1</v>
      </c>
      <c r="AW51" t="b">
        <v>1</v>
      </c>
      <c r="AX51" t="b">
        <v>1</v>
      </c>
      <c r="AY51" t="b">
        <v>1</v>
      </c>
      <c r="AZ51" t="b">
        <v>1</v>
      </c>
      <c r="BH51" t="b">
        <v>1</v>
      </c>
      <c r="BI51" t="b">
        <v>1</v>
      </c>
      <c r="BJ51" t="b">
        <v>1</v>
      </c>
      <c r="BK51" t="b">
        <v>1</v>
      </c>
      <c r="BL51" t="b">
        <v>1</v>
      </c>
      <c r="BO51" t="b">
        <v>1</v>
      </c>
      <c r="BP51" t="b">
        <v>1</v>
      </c>
      <c r="BQ51" t="b">
        <v>1</v>
      </c>
      <c r="BR51" t="b">
        <v>1</v>
      </c>
      <c r="BS51" t="b">
        <v>1</v>
      </c>
      <c r="BT51" t="b">
        <v>1</v>
      </c>
      <c r="BY51" t="b">
        <v>1</v>
      </c>
      <c r="BZ51" t="b">
        <v>1</v>
      </c>
      <c r="CA51" t="b">
        <v>1</v>
      </c>
      <c r="CB51" t="b">
        <v>1</v>
      </c>
      <c r="CC51" t="b">
        <v>1</v>
      </c>
      <c r="CD51" t="b">
        <v>1</v>
      </c>
      <c r="CE51" t="b">
        <v>1</v>
      </c>
      <c r="CF51" t="b">
        <v>1</v>
      </c>
      <c r="CG51" t="b">
        <v>1</v>
      </c>
      <c r="CH51" t="b">
        <v>1</v>
      </c>
      <c r="CI51" t="b">
        <v>1</v>
      </c>
      <c r="CS51" t="b">
        <v>1</v>
      </c>
      <c r="CT51" t="b">
        <v>1</v>
      </c>
      <c r="CU51" t="b">
        <v>1</v>
      </c>
      <c r="CV51" t="b">
        <v>1</v>
      </c>
      <c r="CW51" t="b">
        <v>1</v>
      </c>
      <c r="CX51" t="b">
        <v>1</v>
      </c>
      <c r="CY51" t="b">
        <v>1</v>
      </c>
      <c r="CZ51" t="b">
        <v>1</v>
      </c>
      <c r="DA51" t="b">
        <v>1</v>
      </c>
      <c r="DB51" t="b">
        <v>1</v>
      </c>
      <c r="DC51" t="b">
        <v>1</v>
      </c>
      <c r="DS51" t="b">
        <v>1</v>
      </c>
    </row>
    <row r="52" spans="1:123" ht="18" customHeight="1">
      <c r="A52" s="296" t="s">
        <v>376</v>
      </c>
      <c r="B52" s="296" t="s">
        <v>149</v>
      </c>
      <c r="C52" t="str">
        <f t="shared" ref="C52:C72" si="10">A51&amp;B51</f>
        <v>LANSCOPE エンドポイントマネージャー オンプレミス版追加/更新/作業</v>
      </c>
      <c r="E52" t="b">
        <v>0</v>
      </c>
      <c r="F52" t="b">
        <v>0</v>
      </c>
      <c r="G52" t="b">
        <v>0</v>
      </c>
      <c r="S52" t="b">
        <v>0</v>
      </c>
      <c r="T52" t="b">
        <v>0</v>
      </c>
      <c r="U52" t="b">
        <v>0</v>
      </c>
      <c r="V52" t="b">
        <v>0</v>
      </c>
      <c r="W52" t="b">
        <v>0</v>
      </c>
      <c r="X52" t="b">
        <v>0</v>
      </c>
      <c r="Y52" t="b">
        <v>0</v>
      </c>
      <c r="Z52" t="b">
        <v>0</v>
      </c>
      <c r="AA52" t="b">
        <v>0</v>
      </c>
      <c r="AB52" t="b">
        <v>0</v>
      </c>
      <c r="AC52" t="b">
        <v>0</v>
      </c>
      <c r="AD52" t="b">
        <v>0</v>
      </c>
      <c r="AE52" t="b">
        <v>0</v>
      </c>
      <c r="AF52" t="b">
        <v>0</v>
      </c>
      <c r="AG52" t="b">
        <v>0</v>
      </c>
      <c r="AH52" t="b">
        <v>0</v>
      </c>
      <c r="AI52" t="b">
        <v>0</v>
      </c>
      <c r="AV52" t="b">
        <v>1</v>
      </c>
      <c r="AW52" t="b">
        <v>1</v>
      </c>
      <c r="AX52" t="b">
        <v>1</v>
      </c>
      <c r="AY52" t="b">
        <v>1</v>
      </c>
      <c r="AZ52" t="b">
        <v>1</v>
      </c>
      <c r="BH52" t="b">
        <v>1</v>
      </c>
      <c r="BI52" t="b">
        <v>1</v>
      </c>
      <c r="BJ52" t="b">
        <v>1</v>
      </c>
      <c r="BK52" t="b">
        <v>1</v>
      </c>
      <c r="BL52" t="b">
        <v>1</v>
      </c>
      <c r="BO52" t="b">
        <v>1</v>
      </c>
      <c r="BP52" t="b">
        <v>1</v>
      </c>
      <c r="BQ52" t="b">
        <v>1</v>
      </c>
      <c r="BR52" t="b">
        <v>1</v>
      </c>
      <c r="BS52" t="b">
        <v>1</v>
      </c>
      <c r="BT52" t="b">
        <v>1</v>
      </c>
      <c r="BY52" t="b">
        <v>1</v>
      </c>
      <c r="BZ52" t="b">
        <v>1</v>
      </c>
      <c r="CA52" t="b">
        <v>1</v>
      </c>
      <c r="CB52" t="b">
        <v>1</v>
      </c>
      <c r="CC52" t="b">
        <v>1</v>
      </c>
      <c r="CD52" t="b">
        <v>1</v>
      </c>
      <c r="CE52" t="b">
        <v>1</v>
      </c>
      <c r="CF52" t="b">
        <v>1</v>
      </c>
      <c r="CG52" t="b">
        <v>1</v>
      </c>
      <c r="CH52" t="b">
        <v>1</v>
      </c>
      <c r="CI52" t="b">
        <v>1</v>
      </c>
      <c r="CS52" t="b">
        <v>1</v>
      </c>
      <c r="CT52" t="b">
        <v>1</v>
      </c>
      <c r="CU52" t="b">
        <v>1</v>
      </c>
      <c r="CV52" t="b">
        <v>1</v>
      </c>
      <c r="CW52" t="b">
        <v>1</v>
      </c>
      <c r="CX52" t="b">
        <v>1</v>
      </c>
      <c r="CY52" t="b">
        <v>1</v>
      </c>
      <c r="CZ52" t="b">
        <v>1</v>
      </c>
      <c r="DA52" t="b">
        <v>1</v>
      </c>
      <c r="DB52" t="b">
        <v>1</v>
      </c>
      <c r="DC52" t="b">
        <v>1</v>
      </c>
      <c r="DS52" t="b">
        <v>1</v>
      </c>
    </row>
    <row r="53" spans="1:123" ht="18" customHeight="1">
      <c r="A53" s="3" t="s">
        <v>376</v>
      </c>
      <c r="B53" t="s">
        <v>373</v>
      </c>
      <c r="C53" t="str">
        <f t="shared" si="10"/>
        <v>LANSCOPE エンドポイントマネージャー クラウド版新規</v>
      </c>
      <c r="D53" t="b">
        <v>0</v>
      </c>
      <c r="T53" t="b">
        <v>0</v>
      </c>
      <c r="V53" t="b">
        <v>0</v>
      </c>
      <c r="AE53" t="b">
        <v>0</v>
      </c>
      <c r="AF53" t="b">
        <v>0</v>
      </c>
      <c r="AG53" t="b">
        <v>0</v>
      </c>
      <c r="AH53" t="b">
        <v>0</v>
      </c>
      <c r="AI53" t="b">
        <v>0</v>
      </c>
      <c r="AV53" t="b">
        <v>1</v>
      </c>
      <c r="AW53" t="b">
        <v>1</v>
      </c>
      <c r="AX53" t="b">
        <v>1</v>
      </c>
      <c r="AY53" t="b">
        <v>1</v>
      </c>
      <c r="AZ53" t="b">
        <v>1</v>
      </c>
      <c r="BH53" t="b">
        <v>1</v>
      </c>
      <c r="BI53" t="b">
        <v>1</v>
      </c>
      <c r="BJ53" t="b">
        <v>1</v>
      </c>
      <c r="BK53" t="b">
        <v>1</v>
      </c>
      <c r="BL53" t="b">
        <v>1</v>
      </c>
      <c r="BO53" t="b">
        <v>1</v>
      </c>
      <c r="BP53" t="b">
        <v>1</v>
      </c>
      <c r="BQ53" t="b">
        <v>1</v>
      </c>
      <c r="BR53" t="b">
        <v>1</v>
      </c>
      <c r="BS53" t="b">
        <v>1</v>
      </c>
      <c r="BT53" t="b">
        <v>1</v>
      </c>
      <c r="BY53" t="b">
        <v>1</v>
      </c>
      <c r="BZ53" t="b">
        <v>1</v>
      </c>
      <c r="CA53" t="b">
        <v>1</v>
      </c>
      <c r="CB53" t="b">
        <v>1</v>
      </c>
      <c r="CC53" t="b">
        <v>1</v>
      </c>
      <c r="CD53" t="b">
        <v>1</v>
      </c>
      <c r="CE53" t="b">
        <v>1</v>
      </c>
      <c r="CF53" t="b">
        <v>1</v>
      </c>
      <c r="CG53" t="b">
        <v>1</v>
      </c>
      <c r="CH53" t="b">
        <v>1</v>
      </c>
      <c r="CI53" t="b">
        <v>1</v>
      </c>
      <c r="CS53" t="b">
        <v>1</v>
      </c>
      <c r="CT53" t="b">
        <v>1</v>
      </c>
      <c r="CU53" t="b">
        <v>1</v>
      </c>
      <c r="CV53" t="b">
        <v>1</v>
      </c>
      <c r="CW53" t="b">
        <v>1</v>
      </c>
      <c r="CX53" t="b">
        <v>1</v>
      </c>
      <c r="CY53" t="b">
        <v>1</v>
      </c>
      <c r="CZ53" t="b">
        <v>1</v>
      </c>
      <c r="DA53" t="b">
        <v>1</v>
      </c>
      <c r="DB53" t="b">
        <v>1</v>
      </c>
      <c r="DC53" t="b">
        <v>1</v>
      </c>
      <c r="DS53" t="b">
        <v>1</v>
      </c>
    </row>
    <row r="54" spans="1:123" ht="18" customHeight="1">
      <c r="A54" s="296" t="s">
        <v>247</v>
      </c>
      <c r="B54" s="296" t="s">
        <v>149</v>
      </c>
      <c r="C54" t="str">
        <f t="shared" si="10"/>
        <v>LANSCOPE エンドポイントマネージャー クラウド版追加/更新/作業</v>
      </c>
      <c r="E54" t="b">
        <v>0</v>
      </c>
      <c r="G54" t="b">
        <v>0</v>
      </c>
      <c r="S54" t="b">
        <v>0</v>
      </c>
      <c r="T54" t="b">
        <v>0</v>
      </c>
      <c r="U54" t="b">
        <v>0</v>
      </c>
      <c r="V54" t="b">
        <v>0</v>
      </c>
      <c r="W54" t="b">
        <v>0</v>
      </c>
      <c r="X54" t="b">
        <v>0</v>
      </c>
      <c r="Y54" t="b">
        <v>0</v>
      </c>
      <c r="Z54" t="b">
        <v>0</v>
      </c>
      <c r="AA54" t="b">
        <v>0</v>
      </c>
      <c r="AB54" t="b">
        <v>0</v>
      </c>
      <c r="AC54" t="b">
        <v>0</v>
      </c>
      <c r="AD54" t="b">
        <v>0</v>
      </c>
      <c r="AE54" t="b">
        <v>0</v>
      </c>
      <c r="AF54" t="b">
        <v>0</v>
      </c>
      <c r="AG54" t="b">
        <v>0</v>
      </c>
      <c r="AH54" t="b">
        <v>0</v>
      </c>
      <c r="AI54" t="b">
        <v>0</v>
      </c>
      <c r="AV54" t="b">
        <v>1</v>
      </c>
      <c r="AW54" t="b">
        <v>1</v>
      </c>
      <c r="AX54" t="b">
        <v>1</v>
      </c>
      <c r="AY54" t="b">
        <v>1</v>
      </c>
      <c r="AZ54" t="b">
        <v>1</v>
      </c>
      <c r="BH54" t="b">
        <v>1</v>
      </c>
      <c r="BI54" t="b">
        <v>1</v>
      </c>
      <c r="BJ54" t="b">
        <v>1</v>
      </c>
      <c r="BK54" t="b">
        <v>1</v>
      </c>
      <c r="BL54" t="b">
        <v>1</v>
      </c>
      <c r="BO54" t="b">
        <v>1</v>
      </c>
      <c r="BP54" t="b">
        <v>1</v>
      </c>
      <c r="BQ54" t="b">
        <v>1</v>
      </c>
      <c r="BR54" t="b">
        <v>1</v>
      </c>
      <c r="BS54" t="b">
        <v>1</v>
      </c>
      <c r="BT54" t="b">
        <v>1</v>
      </c>
      <c r="BY54" t="b">
        <v>1</v>
      </c>
      <c r="BZ54" t="b">
        <v>1</v>
      </c>
      <c r="CA54" t="b">
        <v>1</v>
      </c>
      <c r="CB54" t="b">
        <v>1</v>
      </c>
      <c r="CC54" t="b">
        <v>1</v>
      </c>
      <c r="CD54" t="b">
        <v>1</v>
      </c>
      <c r="CE54" t="b">
        <v>1</v>
      </c>
      <c r="CF54" t="b">
        <v>1</v>
      </c>
      <c r="CG54" t="b">
        <v>1</v>
      </c>
      <c r="CH54" t="b">
        <v>1</v>
      </c>
      <c r="CI54" t="b">
        <v>1</v>
      </c>
      <c r="CS54" t="b">
        <v>1</v>
      </c>
      <c r="CT54" t="b">
        <v>1</v>
      </c>
      <c r="CU54" t="b">
        <v>1</v>
      </c>
      <c r="CV54" t="b">
        <v>1</v>
      </c>
      <c r="CW54" t="b">
        <v>1</v>
      </c>
      <c r="CX54" t="b">
        <v>1</v>
      </c>
      <c r="CY54" t="b">
        <v>1</v>
      </c>
      <c r="CZ54" t="b">
        <v>1</v>
      </c>
      <c r="DA54" t="b">
        <v>1</v>
      </c>
      <c r="DB54" t="b">
        <v>1</v>
      </c>
      <c r="DC54" t="b">
        <v>1</v>
      </c>
      <c r="DS54" t="b">
        <v>1</v>
      </c>
    </row>
    <row r="55" spans="1:123" ht="18" customHeight="1">
      <c r="A55" s="3" t="s">
        <v>247</v>
      </c>
      <c r="B55" t="s">
        <v>373</v>
      </c>
      <c r="C55" t="str">
        <f t="shared" si="10"/>
        <v>LANSCOPE サイバープロテクション powered by Aurora Protect新規</v>
      </c>
      <c r="D55" t="b">
        <v>0</v>
      </c>
      <c r="F55" t="b">
        <v>0</v>
      </c>
      <c r="T55" t="b">
        <v>0</v>
      </c>
      <c r="V55" t="b">
        <v>0</v>
      </c>
      <c r="AG55" t="b">
        <v>0</v>
      </c>
      <c r="AV55" t="b">
        <v>1</v>
      </c>
      <c r="AW55" t="b">
        <v>1</v>
      </c>
      <c r="AX55" t="b">
        <v>1</v>
      </c>
      <c r="AY55" t="b">
        <v>1</v>
      </c>
      <c r="AZ55" t="b">
        <v>1</v>
      </c>
      <c r="BH55" t="b">
        <v>1</v>
      </c>
      <c r="BI55" t="b">
        <v>1</v>
      </c>
      <c r="BJ55" t="b">
        <v>1</v>
      </c>
      <c r="BK55" t="b">
        <v>1</v>
      </c>
      <c r="BL55" t="b">
        <v>1</v>
      </c>
      <c r="BO55" t="b">
        <v>1</v>
      </c>
      <c r="BP55" t="b">
        <v>1</v>
      </c>
      <c r="BQ55" t="b">
        <v>1</v>
      </c>
      <c r="BR55" t="b">
        <v>1</v>
      </c>
      <c r="BS55" t="b">
        <v>1</v>
      </c>
      <c r="BT55" t="b">
        <v>1</v>
      </c>
      <c r="BY55" t="b">
        <v>1</v>
      </c>
      <c r="BZ55" t="b">
        <v>1</v>
      </c>
      <c r="CA55" t="b">
        <v>1</v>
      </c>
      <c r="CB55" t="b">
        <v>1</v>
      </c>
      <c r="CC55" t="b">
        <v>1</v>
      </c>
      <c r="CD55" t="b">
        <v>1</v>
      </c>
      <c r="CE55" t="b">
        <v>1</v>
      </c>
      <c r="CF55" t="b">
        <v>1</v>
      </c>
      <c r="CG55" t="b">
        <v>1</v>
      </c>
      <c r="CH55" t="b">
        <v>1</v>
      </c>
      <c r="CI55" t="b">
        <v>1</v>
      </c>
      <c r="CS55" t="b">
        <v>1</v>
      </c>
      <c r="CT55" t="b">
        <v>1</v>
      </c>
      <c r="CU55" t="b">
        <v>1</v>
      </c>
      <c r="CV55" t="b">
        <v>1</v>
      </c>
      <c r="CW55" t="b">
        <v>1</v>
      </c>
      <c r="CX55" t="b">
        <v>1</v>
      </c>
      <c r="CY55" t="b">
        <v>1</v>
      </c>
      <c r="CZ55" t="b">
        <v>1</v>
      </c>
      <c r="DA55" t="b">
        <v>1</v>
      </c>
      <c r="DB55" t="b">
        <v>1</v>
      </c>
      <c r="DC55" t="b">
        <v>1</v>
      </c>
      <c r="DS55" t="b">
        <v>1</v>
      </c>
    </row>
    <row r="56" spans="1:123" ht="18" customHeight="1">
      <c r="A56" s="296" t="s">
        <v>204</v>
      </c>
      <c r="B56" s="296" t="s">
        <v>149</v>
      </c>
      <c r="C56" t="str">
        <f t="shared" si="10"/>
        <v>LANSCOPE サイバープロテクション powered by Aurora Protect追加/更新/作業</v>
      </c>
      <c r="E56" t="b">
        <v>0</v>
      </c>
      <c r="F56" t="b">
        <v>0</v>
      </c>
      <c r="G56" t="b">
        <v>0</v>
      </c>
      <c r="S56" t="b">
        <v>0</v>
      </c>
      <c r="T56" t="b">
        <v>0</v>
      </c>
      <c r="U56" t="b">
        <v>0</v>
      </c>
      <c r="V56" t="b">
        <v>0</v>
      </c>
      <c r="W56" t="b">
        <v>0</v>
      </c>
      <c r="X56" t="b">
        <v>0</v>
      </c>
      <c r="Y56" t="b">
        <v>0</v>
      </c>
      <c r="Z56" t="b">
        <v>0</v>
      </c>
      <c r="AA56" t="b">
        <v>0</v>
      </c>
      <c r="AB56" t="b">
        <v>0</v>
      </c>
      <c r="AC56" t="b">
        <v>0</v>
      </c>
      <c r="AD56" t="b">
        <v>0</v>
      </c>
      <c r="AE56" t="b">
        <v>0</v>
      </c>
      <c r="AF56" t="b">
        <v>0</v>
      </c>
      <c r="AG56" t="b">
        <v>0</v>
      </c>
      <c r="AH56" t="b">
        <v>0</v>
      </c>
      <c r="AI56" t="b">
        <v>0</v>
      </c>
      <c r="AV56" t="b">
        <v>1</v>
      </c>
      <c r="AW56" t="b">
        <v>1</v>
      </c>
      <c r="AX56" t="b">
        <v>1</v>
      </c>
      <c r="AY56" t="b">
        <v>1</v>
      </c>
      <c r="AZ56" t="b">
        <v>1</v>
      </c>
      <c r="BH56" t="b">
        <v>1</v>
      </c>
      <c r="BI56" t="b">
        <v>1</v>
      </c>
      <c r="BJ56" t="b">
        <v>1</v>
      </c>
      <c r="BK56" t="b">
        <v>1</v>
      </c>
      <c r="BL56" t="b">
        <v>1</v>
      </c>
      <c r="BO56" t="b">
        <v>1</v>
      </c>
      <c r="BP56" t="b">
        <v>1</v>
      </c>
      <c r="BQ56" t="b">
        <v>1</v>
      </c>
      <c r="BR56" t="b">
        <v>1</v>
      </c>
      <c r="BS56" t="b">
        <v>1</v>
      </c>
      <c r="BT56" t="b">
        <v>1</v>
      </c>
      <c r="BY56" t="b">
        <v>1</v>
      </c>
      <c r="BZ56" t="b">
        <v>1</v>
      </c>
      <c r="CA56" t="b">
        <v>1</v>
      </c>
      <c r="CB56" t="b">
        <v>1</v>
      </c>
      <c r="CC56" t="b">
        <v>1</v>
      </c>
      <c r="CD56" t="b">
        <v>1</v>
      </c>
      <c r="CE56" t="b">
        <v>1</v>
      </c>
      <c r="CF56" t="b">
        <v>1</v>
      </c>
      <c r="CG56" t="b">
        <v>1</v>
      </c>
      <c r="CH56" t="b">
        <v>1</v>
      </c>
      <c r="CI56" t="b">
        <v>1</v>
      </c>
      <c r="CS56" t="b">
        <v>1</v>
      </c>
      <c r="CT56" t="b">
        <v>1</v>
      </c>
      <c r="CU56" t="b">
        <v>1</v>
      </c>
      <c r="CV56" t="b">
        <v>1</v>
      </c>
      <c r="CW56" t="b">
        <v>1</v>
      </c>
      <c r="CX56" t="b">
        <v>1</v>
      </c>
      <c r="CY56" t="b">
        <v>1</v>
      </c>
      <c r="CZ56" t="b">
        <v>1</v>
      </c>
      <c r="DA56" t="b">
        <v>1</v>
      </c>
      <c r="DB56" t="b">
        <v>1</v>
      </c>
      <c r="DC56" t="b">
        <v>1</v>
      </c>
      <c r="DS56" t="b">
        <v>1</v>
      </c>
    </row>
    <row r="57" spans="1:123" ht="18" customHeight="1">
      <c r="A57" s="3" t="s">
        <v>204</v>
      </c>
      <c r="B57" t="s">
        <v>373</v>
      </c>
      <c r="C57" t="str">
        <f t="shared" si="10"/>
        <v>LANSCOPE サイバープロテクション powered by Deep Instinct新規</v>
      </c>
      <c r="D57" t="b">
        <v>0</v>
      </c>
      <c r="F57" t="b">
        <v>0</v>
      </c>
      <c r="T57" t="b">
        <v>0</v>
      </c>
      <c r="V57" t="b">
        <v>0</v>
      </c>
      <c r="AG57" t="b">
        <v>0</v>
      </c>
      <c r="AV57" t="b">
        <v>1</v>
      </c>
      <c r="AW57" t="b">
        <v>1</v>
      </c>
      <c r="AX57" t="b">
        <v>1</v>
      </c>
      <c r="AY57" t="b">
        <v>1</v>
      </c>
      <c r="AZ57" t="b">
        <v>1</v>
      </c>
      <c r="BH57" t="b">
        <v>1</v>
      </c>
      <c r="BI57" t="b">
        <v>1</v>
      </c>
      <c r="BJ57" t="b">
        <v>1</v>
      </c>
      <c r="BK57" t="b">
        <v>1</v>
      </c>
      <c r="BL57" t="b">
        <v>1</v>
      </c>
      <c r="BO57" t="b">
        <v>1</v>
      </c>
      <c r="BP57" t="b">
        <v>1</v>
      </c>
      <c r="BQ57" t="b">
        <v>1</v>
      </c>
      <c r="BR57" t="b">
        <v>1</v>
      </c>
      <c r="BS57" t="b">
        <v>1</v>
      </c>
      <c r="BT57" t="b">
        <v>1</v>
      </c>
      <c r="BY57" t="b">
        <v>1</v>
      </c>
      <c r="BZ57" t="b">
        <v>1</v>
      </c>
      <c r="CA57" t="b">
        <v>1</v>
      </c>
      <c r="CB57" t="b">
        <v>1</v>
      </c>
      <c r="CC57" t="b">
        <v>1</v>
      </c>
      <c r="CD57" t="b">
        <v>1</v>
      </c>
      <c r="CE57" t="b">
        <v>1</v>
      </c>
      <c r="CF57" t="b">
        <v>1</v>
      </c>
      <c r="CG57" t="b">
        <v>1</v>
      </c>
      <c r="CH57" t="b">
        <v>1</v>
      </c>
      <c r="CI57" t="b">
        <v>1</v>
      </c>
      <c r="CS57" t="b">
        <v>1</v>
      </c>
      <c r="CT57" t="b">
        <v>1</v>
      </c>
      <c r="CU57" t="b">
        <v>1</v>
      </c>
      <c r="CV57" t="b">
        <v>1</v>
      </c>
      <c r="CW57" t="b">
        <v>1</v>
      </c>
      <c r="CX57" t="b">
        <v>1</v>
      </c>
      <c r="CY57" t="b">
        <v>1</v>
      </c>
      <c r="CZ57" t="b">
        <v>1</v>
      </c>
      <c r="DA57" t="b">
        <v>1</v>
      </c>
      <c r="DB57" t="b">
        <v>1</v>
      </c>
      <c r="DC57" t="b">
        <v>1</v>
      </c>
      <c r="DS57" t="b">
        <v>1</v>
      </c>
    </row>
    <row r="58" spans="1:123" ht="18" customHeight="1">
      <c r="A58" s="296" t="s">
        <v>251</v>
      </c>
      <c r="B58" s="296" t="s">
        <v>149</v>
      </c>
      <c r="C58" t="str">
        <f t="shared" si="10"/>
        <v>LANSCOPE サイバープロテクション powered by Deep Instinct追加/更新/作業</v>
      </c>
      <c r="E58" t="b">
        <v>0</v>
      </c>
      <c r="F58" t="b">
        <v>0</v>
      </c>
      <c r="G58" t="b">
        <v>0</v>
      </c>
      <c r="S58" t="b">
        <v>0</v>
      </c>
      <c r="T58" t="b">
        <v>0</v>
      </c>
      <c r="U58" t="b">
        <v>0</v>
      </c>
      <c r="V58" t="b">
        <v>0</v>
      </c>
      <c r="W58" t="b">
        <v>0</v>
      </c>
      <c r="X58" t="b">
        <v>0</v>
      </c>
      <c r="Y58" t="b">
        <v>0</v>
      </c>
      <c r="Z58" t="b">
        <v>0</v>
      </c>
      <c r="AA58" t="b">
        <v>0</v>
      </c>
      <c r="AB58" t="b">
        <v>0</v>
      </c>
      <c r="AC58" t="b">
        <v>0</v>
      </c>
      <c r="AD58" t="b">
        <v>0</v>
      </c>
      <c r="AE58" t="b">
        <v>0</v>
      </c>
      <c r="AF58" t="b">
        <v>0</v>
      </c>
      <c r="AG58" t="b">
        <v>0</v>
      </c>
      <c r="AH58" t="b">
        <v>0</v>
      </c>
      <c r="AI58" t="b">
        <v>0</v>
      </c>
      <c r="AV58" t="b">
        <v>1</v>
      </c>
      <c r="AW58" t="b">
        <v>1</v>
      </c>
      <c r="AX58" t="b">
        <v>1</v>
      </c>
      <c r="AY58" t="b">
        <v>1</v>
      </c>
      <c r="AZ58" t="b">
        <v>1</v>
      </c>
      <c r="BH58" t="b">
        <v>1</v>
      </c>
      <c r="BI58" t="b">
        <v>1</v>
      </c>
      <c r="BJ58" t="b">
        <v>1</v>
      </c>
      <c r="BK58" t="b">
        <v>1</v>
      </c>
      <c r="BL58" t="b">
        <v>1</v>
      </c>
      <c r="BO58" t="b">
        <v>1</v>
      </c>
      <c r="BP58" t="b">
        <v>1</v>
      </c>
      <c r="BQ58" t="b">
        <v>1</v>
      </c>
      <c r="BR58" t="b">
        <v>1</v>
      </c>
      <c r="BS58" t="b">
        <v>1</v>
      </c>
      <c r="BT58" t="b">
        <v>1</v>
      </c>
      <c r="BY58" t="b">
        <v>1</v>
      </c>
      <c r="BZ58" t="b">
        <v>1</v>
      </c>
      <c r="CA58" t="b">
        <v>1</v>
      </c>
      <c r="CB58" t="b">
        <v>1</v>
      </c>
      <c r="CC58" t="b">
        <v>1</v>
      </c>
      <c r="CD58" t="b">
        <v>1</v>
      </c>
      <c r="CE58" t="b">
        <v>1</v>
      </c>
      <c r="CF58" t="b">
        <v>1</v>
      </c>
      <c r="CG58" t="b">
        <v>1</v>
      </c>
      <c r="CH58" t="b">
        <v>1</v>
      </c>
      <c r="CI58" t="b">
        <v>1</v>
      </c>
      <c r="CS58" t="b">
        <v>1</v>
      </c>
      <c r="CT58" t="b">
        <v>1</v>
      </c>
      <c r="CU58" t="b">
        <v>1</v>
      </c>
      <c r="CV58" t="b">
        <v>1</v>
      </c>
      <c r="CW58" t="b">
        <v>1</v>
      </c>
      <c r="CX58" t="b">
        <v>1</v>
      </c>
      <c r="CY58" t="b">
        <v>1</v>
      </c>
      <c r="CZ58" t="b">
        <v>1</v>
      </c>
      <c r="DA58" t="b">
        <v>1</v>
      </c>
      <c r="DB58" t="b">
        <v>1</v>
      </c>
      <c r="DC58" t="b">
        <v>1</v>
      </c>
      <c r="DS58" t="b">
        <v>1</v>
      </c>
    </row>
    <row r="59" spans="1:123" ht="18" customHeight="1">
      <c r="A59" s="3" t="s">
        <v>251</v>
      </c>
      <c r="B59" t="s">
        <v>373</v>
      </c>
      <c r="C59" t="str">
        <f t="shared" si="10"/>
        <v>LANSCOPE プロフェッショナルサービス　脆弱性診断新規</v>
      </c>
      <c r="D59" t="b">
        <v>0</v>
      </c>
      <c r="E59" t="b">
        <v>0</v>
      </c>
      <c r="F59" t="b">
        <v>0</v>
      </c>
      <c r="G59" t="b">
        <v>0</v>
      </c>
      <c r="T59" t="b">
        <v>0</v>
      </c>
      <c r="V59" t="b">
        <v>0</v>
      </c>
      <c r="AE59" t="b">
        <v>0</v>
      </c>
      <c r="AF59" t="b">
        <v>0</v>
      </c>
      <c r="AG59" t="b">
        <v>0</v>
      </c>
      <c r="AH59" t="b">
        <v>0</v>
      </c>
      <c r="AI59" t="b">
        <v>0</v>
      </c>
      <c r="AV59" t="b">
        <v>1</v>
      </c>
      <c r="AW59" t="b">
        <v>1</v>
      </c>
      <c r="AX59" t="b">
        <v>1</v>
      </c>
      <c r="AY59" t="b">
        <v>1</v>
      </c>
      <c r="AZ59" t="b">
        <v>1</v>
      </c>
      <c r="BH59" t="b">
        <v>1</v>
      </c>
      <c r="BI59" t="b">
        <v>1</v>
      </c>
      <c r="BJ59" t="b">
        <v>1</v>
      </c>
      <c r="BK59" t="b">
        <v>1</v>
      </c>
      <c r="BL59" t="b">
        <v>1</v>
      </c>
      <c r="BO59" t="b">
        <v>1</v>
      </c>
      <c r="BP59" t="b">
        <v>1</v>
      </c>
      <c r="BQ59" t="b">
        <v>1</v>
      </c>
      <c r="BR59" t="b">
        <v>1</v>
      </c>
      <c r="BS59" t="b">
        <v>1</v>
      </c>
      <c r="BT59" t="b">
        <v>1</v>
      </c>
      <c r="BY59" t="b">
        <v>1</v>
      </c>
      <c r="BZ59" t="b">
        <v>1</v>
      </c>
      <c r="CA59" t="b">
        <v>1</v>
      </c>
      <c r="CB59" t="b">
        <v>1</v>
      </c>
      <c r="CC59" t="b">
        <v>1</v>
      </c>
      <c r="CD59" t="b">
        <v>1</v>
      </c>
      <c r="CE59" t="b">
        <v>1</v>
      </c>
      <c r="CF59" t="b">
        <v>1</v>
      </c>
      <c r="CG59" t="b">
        <v>1</v>
      </c>
      <c r="CH59" t="b">
        <v>1</v>
      </c>
      <c r="CI59" t="b">
        <v>1</v>
      </c>
      <c r="CS59" t="b">
        <v>1</v>
      </c>
      <c r="CT59" t="b">
        <v>1</v>
      </c>
      <c r="CU59" t="b">
        <v>1</v>
      </c>
      <c r="CV59" t="b">
        <v>1</v>
      </c>
      <c r="CW59" t="b">
        <v>1</v>
      </c>
      <c r="CX59" t="b">
        <v>1</v>
      </c>
      <c r="CY59" t="b">
        <v>1</v>
      </c>
      <c r="CZ59" t="b">
        <v>1</v>
      </c>
      <c r="DA59" t="b">
        <v>1</v>
      </c>
      <c r="DB59" t="b">
        <v>1</v>
      </c>
      <c r="DC59" t="b">
        <v>1</v>
      </c>
      <c r="DS59" t="b">
        <v>1</v>
      </c>
    </row>
    <row r="60" spans="1:123" ht="18" customHeight="1">
      <c r="A60" s="296" t="s">
        <v>246</v>
      </c>
      <c r="B60" s="296" t="s">
        <v>149</v>
      </c>
      <c r="C60" t="str">
        <f t="shared" si="10"/>
        <v>LANSCOPE プロフェッショナルサービス　脆弱性診断追加/更新/作業</v>
      </c>
      <c r="D60" t="b">
        <v>0</v>
      </c>
      <c r="E60" t="b">
        <v>0</v>
      </c>
      <c r="F60" t="b">
        <v>0</v>
      </c>
      <c r="G60" t="b">
        <v>0</v>
      </c>
      <c r="T60" t="b">
        <v>0</v>
      </c>
      <c r="V60" t="b">
        <v>0</v>
      </c>
      <c r="AE60" t="b">
        <v>0</v>
      </c>
      <c r="AF60" t="b">
        <v>0</v>
      </c>
      <c r="AG60" t="b">
        <v>0</v>
      </c>
      <c r="AH60" t="b">
        <v>0</v>
      </c>
      <c r="AI60" t="b">
        <v>0</v>
      </c>
      <c r="AV60" t="b">
        <v>1</v>
      </c>
      <c r="AW60" t="b">
        <v>1</v>
      </c>
      <c r="AX60" t="b">
        <v>1</v>
      </c>
      <c r="AY60" t="b">
        <v>1</v>
      </c>
      <c r="AZ60" t="b">
        <v>1</v>
      </c>
      <c r="BH60" t="b">
        <v>1</v>
      </c>
      <c r="BI60" t="b">
        <v>1</v>
      </c>
      <c r="BJ60" t="b">
        <v>1</v>
      </c>
      <c r="BK60" t="b">
        <v>1</v>
      </c>
      <c r="BL60" t="b">
        <v>1</v>
      </c>
      <c r="BO60" t="b">
        <v>1</v>
      </c>
      <c r="BP60" t="b">
        <v>1</v>
      </c>
      <c r="BQ60" t="b">
        <v>1</v>
      </c>
      <c r="BR60" t="b">
        <v>1</v>
      </c>
      <c r="BS60" t="b">
        <v>1</v>
      </c>
      <c r="BT60" t="b">
        <v>1</v>
      </c>
      <c r="BY60" t="b">
        <v>1</v>
      </c>
      <c r="BZ60" t="b">
        <v>1</v>
      </c>
      <c r="CA60" t="b">
        <v>1</v>
      </c>
      <c r="CB60" t="b">
        <v>1</v>
      </c>
      <c r="CC60" t="b">
        <v>1</v>
      </c>
      <c r="CD60" t="b">
        <v>1</v>
      </c>
      <c r="CE60" t="b">
        <v>1</v>
      </c>
      <c r="CF60" t="b">
        <v>1</v>
      </c>
      <c r="CG60" t="b">
        <v>1</v>
      </c>
      <c r="CH60" t="b">
        <v>1</v>
      </c>
      <c r="CI60" t="b">
        <v>1</v>
      </c>
      <c r="CS60" t="b">
        <v>1</v>
      </c>
      <c r="CT60" t="b">
        <v>1</v>
      </c>
      <c r="CU60" t="b">
        <v>1</v>
      </c>
      <c r="CV60" t="b">
        <v>1</v>
      </c>
      <c r="CW60" t="b">
        <v>1</v>
      </c>
      <c r="CX60" t="b">
        <v>1</v>
      </c>
      <c r="CY60" t="b">
        <v>1</v>
      </c>
      <c r="CZ60" t="b">
        <v>1</v>
      </c>
      <c r="DA60" t="b">
        <v>1</v>
      </c>
      <c r="DB60" t="b">
        <v>1</v>
      </c>
      <c r="DC60" t="b">
        <v>1</v>
      </c>
      <c r="DS60" t="b">
        <v>1</v>
      </c>
    </row>
    <row r="61" spans="1:123" ht="18" customHeight="1">
      <c r="A61" s="3" t="s">
        <v>246</v>
      </c>
      <c r="B61" t="s">
        <v>373</v>
      </c>
      <c r="C61" t="str">
        <f t="shared" si="10"/>
        <v>LANSCOPE プロフェッショナルサービス　DarkTrace新規</v>
      </c>
      <c r="D61" t="b">
        <v>0</v>
      </c>
      <c r="E61" t="b">
        <v>0</v>
      </c>
      <c r="F61" t="b">
        <v>0</v>
      </c>
      <c r="T61" t="b">
        <v>0</v>
      </c>
      <c r="V61" t="b">
        <v>0</v>
      </c>
      <c r="AG61" t="b">
        <v>0</v>
      </c>
      <c r="AV61" t="b">
        <v>1</v>
      </c>
      <c r="AW61" t="b">
        <v>1</v>
      </c>
      <c r="AX61" t="b">
        <v>1</v>
      </c>
      <c r="AY61" t="b">
        <v>1</v>
      </c>
      <c r="AZ61" t="b">
        <v>1</v>
      </c>
      <c r="BH61" t="b">
        <v>1</v>
      </c>
      <c r="BI61" t="b">
        <v>1</v>
      </c>
      <c r="BJ61" t="b">
        <v>1</v>
      </c>
      <c r="BK61" t="b">
        <v>1</v>
      </c>
      <c r="BL61" t="b">
        <v>1</v>
      </c>
      <c r="BO61" t="b">
        <v>1</v>
      </c>
      <c r="BP61" t="b">
        <v>1</v>
      </c>
      <c r="BQ61" t="b">
        <v>1</v>
      </c>
      <c r="BR61" t="b">
        <v>1</v>
      </c>
      <c r="BS61" t="b">
        <v>1</v>
      </c>
      <c r="BT61" t="b">
        <v>1</v>
      </c>
      <c r="BY61" t="b">
        <v>1</v>
      </c>
      <c r="BZ61" t="b">
        <v>1</v>
      </c>
      <c r="CA61" t="b">
        <v>1</v>
      </c>
      <c r="CB61" t="b">
        <v>1</v>
      </c>
      <c r="CC61" t="b">
        <v>1</v>
      </c>
      <c r="CD61" t="b">
        <v>1</v>
      </c>
      <c r="CE61" t="b">
        <v>1</v>
      </c>
      <c r="CF61" t="b">
        <v>1</v>
      </c>
      <c r="CG61" t="b">
        <v>1</v>
      </c>
      <c r="CH61" t="b">
        <v>1</v>
      </c>
      <c r="CI61" t="b">
        <v>1</v>
      </c>
      <c r="CS61" t="b">
        <v>1</v>
      </c>
      <c r="CT61" t="b">
        <v>1</v>
      </c>
      <c r="CU61" t="b">
        <v>1</v>
      </c>
      <c r="CV61" t="b">
        <v>1</v>
      </c>
      <c r="CW61" t="b">
        <v>1</v>
      </c>
      <c r="CX61" t="b">
        <v>1</v>
      </c>
      <c r="CY61" t="b">
        <v>1</v>
      </c>
      <c r="CZ61" t="b">
        <v>1</v>
      </c>
      <c r="DA61" t="b">
        <v>1</v>
      </c>
      <c r="DB61" t="b">
        <v>1</v>
      </c>
      <c r="DC61" t="b">
        <v>1</v>
      </c>
      <c r="DS61" t="b">
        <v>1</v>
      </c>
    </row>
    <row r="62" spans="1:123" ht="18" customHeight="1">
      <c r="A62" s="296" t="s">
        <v>390</v>
      </c>
      <c r="B62" s="296" t="s">
        <v>149</v>
      </c>
      <c r="C62" t="str">
        <f t="shared" si="10"/>
        <v>LANSCOPE プロフェッショナルサービス　DarkTrace追加/更新/作業</v>
      </c>
      <c r="D62" t="b">
        <v>0</v>
      </c>
      <c r="E62" t="b">
        <v>0</v>
      </c>
      <c r="F62" t="b">
        <v>0</v>
      </c>
      <c r="T62" t="b">
        <v>0</v>
      </c>
      <c r="V62" t="b">
        <v>0</v>
      </c>
      <c r="AG62" t="b">
        <v>0</v>
      </c>
      <c r="AV62" t="b">
        <v>1</v>
      </c>
      <c r="AW62" t="b">
        <v>1</v>
      </c>
      <c r="AX62" t="b">
        <v>1</v>
      </c>
      <c r="AY62" t="b">
        <v>1</v>
      </c>
      <c r="AZ62" t="b">
        <v>1</v>
      </c>
      <c r="BH62" t="b">
        <v>1</v>
      </c>
      <c r="BI62" t="b">
        <v>1</v>
      </c>
      <c r="BJ62" t="b">
        <v>1</v>
      </c>
      <c r="BK62" t="b">
        <v>1</v>
      </c>
      <c r="BL62" t="b">
        <v>1</v>
      </c>
      <c r="BO62" t="b">
        <v>1</v>
      </c>
      <c r="BP62" t="b">
        <v>1</v>
      </c>
      <c r="BQ62" t="b">
        <v>1</v>
      </c>
      <c r="BR62" t="b">
        <v>1</v>
      </c>
      <c r="BS62" t="b">
        <v>1</v>
      </c>
      <c r="BT62" t="b">
        <v>1</v>
      </c>
      <c r="BY62" t="b">
        <v>1</v>
      </c>
      <c r="BZ62" t="b">
        <v>1</v>
      </c>
      <c r="CA62" t="b">
        <v>1</v>
      </c>
      <c r="CB62" t="b">
        <v>1</v>
      </c>
      <c r="CC62" t="b">
        <v>1</v>
      </c>
      <c r="CD62" t="b">
        <v>1</v>
      </c>
      <c r="CE62" t="b">
        <v>1</v>
      </c>
      <c r="CF62" t="b">
        <v>1</v>
      </c>
      <c r="CG62" t="b">
        <v>1</v>
      </c>
      <c r="CH62" t="b">
        <v>1</v>
      </c>
      <c r="CI62" t="b">
        <v>1</v>
      </c>
      <c r="CS62" t="b">
        <v>1</v>
      </c>
      <c r="CT62" t="b">
        <v>1</v>
      </c>
      <c r="CU62" t="b">
        <v>1</v>
      </c>
      <c r="CV62" t="b">
        <v>1</v>
      </c>
      <c r="CW62" t="b">
        <v>1</v>
      </c>
      <c r="CX62" t="b">
        <v>1</v>
      </c>
      <c r="CY62" t="b">
        <v>1</v>
      </c>
      <c r="CZ62" t="b">
        <v>1</v>
      </c>
      <c r="DA62" t="b">
        <v>1</v>
      </c>
      <c r="DB62" t="b">
        <v>1</v>
      </c>
      <c r="DC62" t="b">
        <v>1</v>
      </c>
      <c r="DS62" t="b">
        <v>1</v>
      </c>
    </row>
    <row r="63" spans="1:123" ht="18" customHeight="1">
      <c r="A63" s="3" t="s">
        <v>390</v>
      </c>
      <c r="B63" t="s">
        <v>373</v>
      </c>
      <c r="C63" t="str">
        <f t="shared" si="10"/>
        <v>LANSCOPE プロフェッショナルサービス　Panorays新規</v>
      </c>
      <c r="D63" t="b">
        <v>0</v>
      </c>
      <c r="E63" t="b">
        <v>0</v>
      </c>
      <c r="F63" t="b">
        <v>0</v>
      </c>
      <c r="T63" t="b">
        <v>1</v>
      </c>
      <c r="V63" t="b">
        <v>1</v>
      </c>
      <c r="AV63" t="b">
        <v>1</v>
      </c>
      <c r="AW63" t="b">
        <v>1</v>
      </c>
      <c r="AX63" t="b">
        <v>1</v>
      </c>
      <c r="AY63" t="b">
        <v>1</v>
      </c>
      <c r="AZ63" t="b">
        <v>1</v>
      </c>
      <c r="BH63" t="b">
        <v>1</v>
      </c>
      <c r="BI63" t="b">
        <v>1</v>
      </c>
      <c r="BJ63" t="b">
        <v>1</v>
      </c>
      <c r="BK63" t="b">
        <v>1</v>
      </c>
      <c r="BL63" t="b">
        <v>1</v>
      </c>
      <c r="BM63" t="b">
        <v>1</v>
      </c>
      <c r="BN63" t="b">
        <v>1</v>
      </c>
      <c r="BO63" t="b">
        <v>1</v>
      </c>
      <c r="BP63" t="b">
        <v>1</v>
      </c>
      <c r="BQ63" t="b">
        <v>1</v>
      </c>
      <c r="BR63" t="b">
        <v>1</v>
      </c>
      <c r="BS63" t="b">
        <v>1</v>
      </c>
      <c r="BT63" t="b">
        <v>1</v>
      </c>
      <c r="BY63" t="b">
        <v>1</v>
      </c>
      <c r="BZ63" t="b">
        <v>1</v>
      </c>
      <c r="CA63" t="b">
        <v>1</v>
      </c>
      <c r="CB63" t="b">
        <v>1</v>
      </c>
      <c r="CC63" t="b">
        <v>1</v>
      </c>
      <c r="CD63" t="b">
        <v>1</v>
      </c>
      <c r="CE63" t="b">
        <v>1</v>
      </c>
      <c r="CF63" t="b">
        <v>1</v>
      </c>
      <c r="CG63" t="b">
        <v>1</v>
      </c>
      <c r="CH63" t="b">
        <v>1</v>
      </c>
      <c r="CI63" t="b">
        <v>1</v>
      </c>
      <c r="CS63" t="b">
        <v>1</v>
      </c>
      <c r="CT63" t="b">
        <v>1</v>
      </c>
      <c r="CU63" t="b">
        <v>1</v>
      </c>
      <c r="CV63" t="b">
        <v>1</v>
      </c>
      <c r="CW63" t="b">
        <v>1</v>
      </c>
      <c r="CX63" t="b">
        <v>1</v>
      </c>
      <c r="CY63" t="b">
        <v>1</v>
      </c>
      <c r="CZ63" t="b">
        <v>1</v>
      </c>
      <c r="DA63" t="b">
        <v>1</v>
      </c>
      <c r="DB63" t="b">
        <v>1</v>
      </c>
      <c r="DC63" t="b">
        <v>1</v>
      </c>
      <c r="DS63" t="b">
        <v>1</v>
      </c>
    </row>
    <row r="64" spans="1:123" ht="18" customHeight="1">
      <c r="A64" s="296" t="s">
        <v>254</v>
      </c>
      <c r="B64" s="296" t="s">
        <v>149</v>
      </c>
      <c r="C64" t="str">
        <f t="shared" si="10"/>
        <v>LANSCOPE プロフェッショナルサービス　Panorays追加/更新/作業</v>
      </c>
      <c r="D64" t="b">
        <v>0</v>
      </c>
      <c r="E64" t="b">
        <v>0</v>
      </c>
      <c r="F64" t="b">
        <v>0</v>
      </c>
      <c r="T64" t="b">
        <v>1</v>
      </c>
      <c r="V64" t="b">
        <v>1</v>
      </c>
      <c r="AV64" t="b">
        <v>1</v>
      </c>
      <c r="AW64" t="b">
        <v>1</v>
      </c>
      <c r="AX64" t="b">
        <v>1</v>
      </c>
      <c r="AY64" t="b">
        <v>1</v>
      </c>
      <c r="AZ64" t="b">
        <v>1</v>
      </c>
      <c r="BH64" t="b">
        <v>1</v>
      </c>
      <c r="BI64" t="b">
        <v>1</v>
      </c>
      <c r="BJ64" t="b">
        <v>1</v>
      </c>
      <c r="BK64" t="b">
        <v>1</v>
      </c>
      <c r="BL64" t="b">
        <v>1</v>
      </c>
      <c r="BM64" t="b">
        <v>1</v>
      </c>
      <c r="BN64" t="b">
        <v>1</v>
      </c>
      <c r="BO64" t="b">
        <v>1</v>
      </c>
      <c r="BP64" t="b">
        <v>1</v>
      </c>
      <c r="BQ64" t="b">
        <v>1</v>
      </c>
      <c r="BR64" t="b">
        <v>1</v>
      </c>
      <c r="BS64" t="b">
        <v>1</v>
      </c>
      <c r="BT64" t="b">
        <v>1</v>
      </c>
      <c r="BY64" t="b">
        <v>1</v>
      </c>
      <c r="BZ64" t="b">
        <v>1</v>
      </c>
      <c r="CA64" t="b">
        <v>1</v>
      </c>
      <c r="CB64" t="b">
        <v>1</v>
      </c>
      <c r="CC64" t="b">
        <v>1</v>
      </c>
      <c r="CD64" t="b">
        <v>1</v>
      </c>
      <c r="CE64" t="b">
        <v>1</v>
      </c>
      <c r="CF64" t="b">
        <v>1</v>
      </c>
      <c r="CG64" t="b">
        <v>1</v>
      </c>
      <c r="CH64" t="b">
        <v>1</v>
      </c>
      <c r="CI64" t="b">
        <v>1</v>
      </c>
      <c r="CS64" t="b">
        <v>1</v>
      </c>
      <c r="CT64" t="b">
        <v>1</v>
      </c>
      <c r="CU64" t="b">
        <v>1</v>
      </c>
      <c r="CV64" t="b">
        <v>1</v>
      </c>
      <c r="CW64" t="b">
        <v>1</v>
      </c>
      <c r="CX64" t="b">
        <v>1</v>
      </c>
      <c r="CY64" t="b">
        <v>1</v>
      </c>
      <c r="CZ64" t="b">
        <v>1</v>
      </c>
      <c r="DA64" t="b">
        <v>1</v>
      </c>
      <c r="DB64" t="b">
        <v>1</v>
      </c>
      <c r="DC64" t="b">
        <v>1</v>
      </c>
      <c r="DS64" t="b">
        <v>1</v>
      </c>
    </row>
    <row r="65" spans="1:123" ht="18" customHeight="1">
      <c r="A65" s="3" t="s">
        <v>254</v>
      </c>
      <c r="B65" t="s">
        <v>373</v>
      </c>
      <c r="C65" t="str">
        <f t="shared" ref="C65:C66" si="11">A64&amp;B64</f>
        <v>LANSCOPE サイバープロテクション　インシデント対応パッケージ新規</v>
      </c>
      <c r="D65" t="b">
        <v>0</v>
      </c>
      <c r="E65" t="b">
        <v>0</v>
      </c>
      <c r="F65" t="b">
        <v>0</v>
      </c>
      <c r="G65" t="b">
        <v>0</v>
      </c>
      <c r="T65" t="b">
        <v>0</v>
      </c>
      <c r="V65" t="b">
        <v>0</v>
      </c>
      <c r="AE65" t="b">
        <v>0</v>
      </c>
      <c r="AF65" t="b">
        <v>0</v>
      </c>
      <c r="AG65" t="b">
        <v>0</v>
      </c>
      <c r="AH65" t="b">
        <v>0</v>
      </c>
      <c r="AI65" t="b">
        <v>0</v>
      </c>
      <c r="BH65" t="b">
        <v>1</v>
      </c>
      <c r="BI65" t="b">
        <v>1</v>
      </c>
      <c r="BJ65" t="b">
        <v>1</v>
      </c>
      <c r="BK65" t="b">
        <v>1</v>
      </c>
      <c r="BL65" t="b">
        <v>1</v>
      </c>
      <c r="BO65" t="b">
        <v>1</v>
      </c>
      <c r="BP65" t="b">
        <v>1</v>
      </c>
      <c r="BQ65" t="b">
        <v>1</v>
      </c>
      <c r="BR65" t="b">
        <v>1</v>
      </c>
      <c r="BS65" t="b">
        <v>1</v>
      </c>
      <c r="BT65" t="b">
        <v>1</v>
      </c>
      <c r="BY65" t="b">
        <v>1</v>
      </c>
      <c r="BZ65" t="b">
        <v>1</v>
      </c>
      <c r="CA65" t="b">
        <v>1</v>
      </c>
      <c r="CB65" t="b">
        <v>1</v>
      </c>
      <c r="CC65" t="b">
        <v>1</v>
      </c>
      <c r="CD65" t="b">
        <v>1</v>
      </c>
      <c r="CE65" t="b">
        <v>1</v>
      </c>
      <c r="CF65" t="b">
        <v>1</v>
      </c>
      <c r="CG65" t="b">
        <v>1</v>
      </c>
      <c r="CH65" t="b">
        <v>1</v>
      </c>
      <c r="CI65" t="b">
        <v>1</v>
      </c>
      <c r="CS65" t="b">
        <v>1</v>
      </c>
      <c r="CT65" t="b">
        <v>1</v>
      </c>
      <c r="CU65" t="b">
        <v>1</v>
      </c>
      <c r="CV65" t="b">
        <v>1</v>
      </c>
      <c r="CW65" t="b">
        <v>1</v>
      </c>
      <c r="CX65" t="b">
        <v>1</v>
      </c>
      <c r="CY65" t="b">
        <v>1</v>
      </c>
      <c r="CZ65" t="b">
        <v>1</v>
      </c>
      <c r="DA65" t="b">
        <v>1</v>
      </c>
      <c r="DB65" t="b">
        <v>1</v>
      </c>
      <c r="DC65" t="b">
        <v>1</v>
      </c>
    </row>
    <row r="66" spans="1:123" ht="18" customHeight="1">
      <c r="A66" s="296" t="s">
        <v>255</v>
      </c>
      <c r="B66" s="296" t="s">
        <v>149</v>
      </c>
      <c r="C66" t="str">
        <f t="shared" si="11"/>
        <v>LANSCOPE サイバープロテクション　インシデント対応パッケージ追加/更新/作業</v>
      </c>
      <c r="E66" t="b">
        <v>0</v>
      </c>
      <c r="F66" t="b">
        <v>0</v>
      </c>
      <c r="G66" t="b">
        <v>0</v>
      </c>
      <c r="T66" t="b">
        <v>0</v>
      </c>
      <c r="V66" t="b">
        <v>0</v>
      </c>
      <c r="AE66" t="b">
        <v>0</v>
      </c>
      <c r="AF66" t="b">
        <v>0</v>
      </c>
      <c r="AG66" t="b">
        <v>0</v>
      </c>
      <c r="AH66" t="b">
        <v>0</v>
      </c>
      <c r="AI66" t="b">
        <v>0</v>
      </c>
      <c r="BH66" t="b">
        <v>1</v>
      </c>
      <c r="BI66" t="b">
        <v>1</v>
      </c>
      <c r="BJ66" t="b">
        <v>1</v>
      </c>
      <c r="BK66" t="b">
        <v>1</v>
      </c>
      <c r="BL66" t="b">
        <v>1</v>
      </c>
      <c r="BO66" t="b">
        <v>1</v>
      </c>
      <c r="BP66" t="b">
        <v>1</v>
      </c>
      <c r="BQ66" t="b">
        <v>1</v>
      </c>
      <c r="BR66" t="b">
        <v>1</v>
      </c>
      <c r="BS66" t="b">
        <v>1</v>
      </c>
      <c r="BT66" t="b">
        <v>1</v>
      </c>
      <c r="BY66" t="b">
        <v>1</v>
      </c>
      <c r="BZ66" t="b">
        <v>1</v>
      </c>
      <c r="CA66" t="b">
        <v>1</v>
      </c>
      <c r="CB66" t="b">
        <v>1</v>
      </c>
      <c r="CC66" t="b">
        <v>1</v>
      </c>
      <c r="CD66" t="b">
        <v>1</v>
      </c>
      <c r="CE66" t="b">
        <v>1</v>
      </c>
      <c r="CF66" t="b">
        <v>1</v>
      </c>
      <c r="CG66" t="b">
        <v>1</v>
      </c>
      <c r="CH66" t="b">
        <v>1</v>
      </c>
      <c r="CI66" t="b">
        <v>1</v>
      </c>
      <c r="CS66" t="b">
        <v>1</v>
      </c>
      <c r="CT66" t="b">
        <v>1</v>
      </c>
      <c r="CU66" t="b">
        <v>1</v>
      </c>
      <c r="CV66" t="b">
        <v>1</v>
      </c>
      <c r="CW66" t="b">
        <v>1</v>
      </c>
      <c r="CX66" t="b">
        <v>1</v>
      </c>
      <c r="CY66" t="b">
        <v>1</v>
      </c>
      <c r="CZ66" t="b">
        <v>1</v>
      </c>
      <c r="DA66" t="b">
        <v>1</v>
      </c>
      <c r="DB66" t="b">
        <v>1</v>
      </c>
      <c r="DC66" t="b">
        <v>1</v>
      </c>
    </row>
    <row r="67" spans="1:123" ht="18" customHeight="1">
      <c r="A67" s="3" t="s">
        <v>255</v>
      </c>
      <c r="B67" t="s">
        <v>373</v>
      </c>
      <c r="C67" t="str">
        <f t="shared" ref="C67:C68" si="12">A66&amp;B66</f>
        <v>LANSCOPE プロフェッショナルサービス　その他パッケージ新規</v>
      </c>
      <c r="D67" t="b">
        <v>0</v>
      </c>
      <c r="E67" t="b">
        <v>0</v>
      </c>
      <c r="F67" t="b">
        <v>0</v>
      </c>
      <c r="G67" t="b">
        <v>0</v>
      </c>
      <c r="T67" t="b">
        <v>0</v>
      </c>
      <c r="V67" t="b">
        <v>0</v>
      </c>
      <c r="AE67" t="b">
        <v>0</v>
      </c>
      <c r="AF67" t="b">
        <v>0</v>
      </c>
      <c r="AG67" t="b">
        <v>0</v>
      </c>
      <c r="AH67" t="b">
        <v>0</v>
      </c>
      <c r="AI67" t="b">
        <v>0</v>
      </c>
      <c r="BH67" t="b">
        <v>1</v>
      </c>
      <c r="BI67" t="b">
        <v>1</v>
      </c>
      <c r="BJ67" t="b">
        <v>1</v>
      </c>
      <c r="BK67" t="b">
        <v>1</v>
      </c>
      <c r="BL67" t="b">
        <v>1</v>
      </c>
      <c r="BO67" t="b">
        <v>1</v>
      </c>
      <c r="BP67" t="b">
        <v>1</v>
      </c>
      <c r="BQ67" t="b">
        <v>1</v>
      </c>
      <c r="BR67" t="b">
        <v>1</v>
      </c>
      <c r="BS67" t="b">
        <v>1</v>
      </c>
      <c r="BT67" t="b">
        <v>1</v>
      </c>
      <c r="BY67" t="b">
        <v>1</v>
      </c>
      <c r="BZ67" t="b">
        <v>1</v>
      </c>
      <c r="CA67" t="b">
        <v>1</v>
      </c>
      <c r="CB67" t="b">
        <v>1</v>
      </c>
      <c r="CC67" t="b">
        <v>1</v>
      </c>
      <c r="CD67" t="b">
        <v>1</v>
      </c>
      <c r="CE67" t="b">
        <v>1</v>
      </c>
      <c r="CF67" t="b">
        <v>1</v>
      </c>
      <c r="CG67" t="b">
        <v>1</v>
      </c>
      <c r="CH67" t="b">
        <v>1</v>
      </c>
      <c r="CI67" t="b">
        <v>1</v>
      </c>
      <c r="CS67" t="b">
        <v>1</v>
      </c>
      <c r="CT67" t="b">
        <v>1</v>
      </c>
      <c r="CU67" t="b">
        <v>1</v>
      </c>
      <c r="CV67" t="b">
        <v>1</v>
      </c>
      <c r="CW67" t="b">
        <v>1</v>
      </c>
      <c r="CX67" t="b">
        <v>1</v>
      </c>
      <c r="CY67" t="b">
        <v>1</v>
      </c>
      <c r="CZ67" t="b">
        <v>1</v>
      </c>
      <c r="DA67" t="b">
        <v>1</v>
      </c>
      <c r="DB67" t="b">
        <v>1</v>
      </c>
      <c r="DC67" t="b">
        <v>1</v>
      </c>
    </row>
    <row r="68" spans="1:123" ht="18" customHeight="1">
      <c r="A68" s="296" t="s">
        <v>207</v>
      </c>
      <c r="B68" s="296" t="s">
        <v>149</v>
      </c>
      <c r="C68" t="str">
        <f t="shared" si="12"/>
        <v>LANSCOPE プロフェッショナルサービス　その他パッケージ追加/更新/作業</v>
      </c>
      <c r="E68" t="b">
        <v>0</v>
      </c>
      <c r="F68" t="b">
        <v>0</v>
      </c>
      <c r="G68" t="b">
        <v>0</v>
      </c>
      <c r="T68" t="b">
        <v>0</v>
      </c>
      <c r="V68" t="b">
        <v>0</v>
      </c>
      <c r="AE68" t="b">
        <v>0</v>
      </c>
      <c r="AF68" t="b">
        <v>0</v>
      </c>
      <c r="AG68" t="b">
        <v>0</v>
      </c>
      <c r="AH68" t="b">
        <v>0</v>
      </c>
      <c r="AI68" t="b">
        <v>0</v>
      </c>
      <c r="BH68" t="b">
        <v>1</v>
      </c>
      <c r="BI68" t="b">
        <v>1</v>
      </c>
      <c r="BJ68" t="b">
        <v>1</v>
      </c>
      <c r="BK68" t="b">
        <v>1</v>
      </c>
      <c r="BL68" t="b">
        <v>1</v>
      </c>
      <c r="BO68" t="b">
        <v>1</v>
      </c>
      <c r="BP68" t="b">
        <v>1</v>
      </c>
      <c r="BQ68" t="b">
        <v>1</v>
      </c>
      <c r="BR68" t="b">
        <v>1</v>
      </c>
      <c r="BS68" t="b">
        <v>1</v>
      </c>
      <c r="BT68" t="b">
        <v>1</v>
      </c>
      <c r="BY68" t="b">
        <v>1</v>
      </c>
      <c r="BZ68" t="b">
        <v>1</v>
      </c>
      <c r="CA68" t="b">
        <v>1</v>
      </c>
      <c r="CB68" t="b">
        <v>1</v>
      </c>
      <c r="CC68" t="b">
        <v>1</v>
      </c>
      <c r="CD68" t="b">
        <v>1</v>
      </c>
      <c r="CE68" t="b">
        <v>1</v>
      </c>
      <c r="CF68" t="b">
        <v>1</v>
      </c>
      <c r="CG68" t="b">
        <v>1</v>
      </c>
      <c r="CH68" t="b">
        <v>1</v>
      </c>
      <c r="CI68" t="b">
        <v>1</v>
      </c>
      <c r="CS68" t="b">
        <v>1</v>
      </c>
      <c r="CT68" t="b">
        <v>1</v>
      </c>
      <c r="CU68" t="b">
        <v>1</v>
      </c>
      <c r="CV68" t="b">
        <v>1</v>
      </c>
      <c r="CW68" t="b">
        <v>1</v>
      </c>
      <c r="CX68" t="b">
        <v>1</v>
      </c>
      <c r="CY68" t="b">
        <v>1</v>
      </c>
      <c r="CZ68" t="b">
        <v>1</v>
      </c>
      <c r="DA68" t="b">
        <v>1</v>
      </c>
      <c r="DB68" t="b">
        <v>1</v>
      </c>
      <c r="DC68" t="b">
        <v>1</v>
      </c>
    </row>
    <row r="69" spans="1:123" ht="18" customHeight="1">
      <c r="A69" s="3" t="s">
        <v>207</v>
      </c>
      <c r="B69" t="s">
        <v>373</v>
      </c>
      <c r="C69" t="str">
        <f t="shared" si="10"/>
        <v>LANSCOPE セキュリティオーディター新規</v>
      </c>
      <c r="D69" t="b">
        <v>0</v>
      </c>
      <c r="F69" t="b">
        <v>0</v>
      </c>
      <c r="T69" t="b">
        <v>0</v>
      </c>
      <c r="V69" t="b">
        <v>0</v>
      </c>
      <c r="AE69" t="b">
        <v>0</v>
      </c>
      <c r="AF69" t="b">
        <v>0</v>
      </c>
      <c r="AG69" t="b">
        <v>0</v>
      </c>
      <c r="AH69" t="b">
        <v>0</v>
      </c>
      <c r="AI69" t="b">
        <v>0</v>
      </c>
      <c r="AV69" t="b">
        <v>1</v>
      </c>
      <c r="AW69" t="b">
        <v>1</v>
      </c>
      <c r="AX69" t="b">
        <v>1</v>
      </c>
      <c r="AY69" t="b">
        <v>1</v>
      </c>
      <c r="AZ69" t="b">
        <v>1</v>
      </c>
      <c r="BH69" t="b">
        <v>1</v>
      </c>
      <c r="BI69" t="b">
        <v>1</v>
      </c>
      <c r="BJ69" t="b">
        <v>1</v>
      </c>
      <c r="BK69" t="b">
        <v>1</v>
      </c>
      <c r="BL69" t="b">
        <v>1</v>
      </c>
      <c r="BO69" t="b">
        <v>1</v>
      </c>
      <c r="BP69" t="b">
        <v>1</v>
      </c>
      <c r="BQ69" t="b">
        <v>1</v>
      </c>
      <c r="BR69" t="b">
        <v>1</v>
      </c>
      <c r="BS69" t="b">
        <v>1</v>
      </c>
      <c r="BT69" t="b">
        <v>1</v>
      </c>
      <c r="BY69" t="b">
        <v>1</v>
      </c>
      <c r="BZ69" t="b">
        <v>1</v>
      </c>
      <c r="CA69" t="b">
        <v>1</v>
      </c>
      <c r="CB69" t="b">
        <v>1</v>
      </c>
      <c r="CC69" t="b">
        <v>1</v>
      </c>
      <c r="CD69" t="b">
        <v>1</v>
      </c>
      <c r="CE69" t="b">
        <v>1</v>
      </c>
      <c r="CF69" t="b">
        <v>1</v>
      </c>
      <c r="CG69" t="b">
        <v>1</v>
      </c>
      <c r="CH69" t="b">
        <v>1</v>
      </c>
      <c r="CI69" t="b">
        <v>1</v>
      </c>
      <c r="CS69" t="b">
        <v>1</v>
      </c>
      <c r="CT69" t="b">
        <v>1</v>
      </c>
      <c r="CU69" t="b">
        <v>1</v>
      </c>
      <c r="CV69" t="b">
        <v>1</v>
      </c>
      <c r="CW69" t="b">
        <v>1</v>
      </c>
      <c r="CX69" t="b">
        <v>1</v>
      </c>
      <c r="CY69" t="b">
        <v>1</v>
      </c>
      <c r="CZ69" t="b">
        <v>1</v>
      </c>
      <c r="DA69" t="b">
        <v>1</v>
      </c>
      <c r="DB69" t="b">
        <v>1</v>
      </c>
      <c r="DC69" t="b">
        <v>1</v>
      </c>
      <c r="DS69" t="b">
        <v>1</v>
      </c>
    </row>
    <row r="70" spans="1:123" ht="18" customHeight="1">
      <c r="A70" s="296" t="s">
        <v>210</v>
      </c>
      <c r="B70" s="296" t="s">
        <v>149</v>
      </c>
      <c r="C70" t="str">
        <f t="shared" si="10"/>
        <v>LANSCOPE セキュリティオーディター追加/更新/作業</v>
      </c>
      <c r="E70" t="b">
        <v>0</v>
      </c>
      <c r="F70" t="b">
        <v>0</v>
      </c>
      <c r="G70" t="b">
        <v>0</v>
      </c>
      <c r="S70" t="b">
        <v>0</v>
      </c>
      <c r="T70" t="b">
        <v>0</v>
      </c>
      <c r="U70" t="b">
        <v>0</v>
      </c>
      <c r="V70" t="b">
        <v>0</v>
      </c>
      <c r="W70" t="b">
        <v>0</v>
      </c>
      <c r="X70" t="b">
        <v>0</v>
      </c>
      <c r="Y70" t="b">
        <v>0</v>
      </c>
      <c r="Z70" t="b">
        <v>0</v>
      </c>
      <c r="AA70" t="b">
        <v>0</v>
      </c>
      <c r="AB70" t="b">
        <v>0</v>
      </c>
      <c r="AC70" t="b">
        <v>0</v>
      </c>
      <c r="AD70" t="b">
        <v>0</v>
      </c>
      <c r="AE70" t="b">
        <v>0</v>
      </c>
      <c r="AF70" t="b">
        <v>0</v>
      </c>
      <c r="AG70" t="b">
        <v>0</v>
      </c>
      <c r="AH70" t="b">
        <v>0</v>
      </c>
      <c r="AI70" t="b">
        <v>0</v>
      </c>
      <c r="AV70" t="b">
        <v>1</v>
      </c>
      <c r="AW70" t="b">
        <v>1</v>
      </c>
      <c r="AX70" t="b">
        <v>1</v>
      </c>
      <c r="AY70" t="b">
        <v>1</v>
      </c>
      <c r="AZ70" t="b">
        <v>1</v>
      </c>
      <c r="BH70" t="b">
        <v>1</v>
      </c>
      <c r="BI70" t="b">
        <v>1</v>
      </c>
      <c r="BJ70" t="b">
        <v>1</v>
      </c>
      <c r="BK70" t="b">
        <v>1</v>
      </c>
      <c r="BL70" t="b">
        <v>1</v>
      </c>
      <c r="BO70" t="b">
        <v>1</v>
      </c>
      <c r="BP70" t="b">
        <v>1</v>
      </c>
      <c r="BQ70" t="b">
        <v>1</v>
      </c>
      <c r="BR70" t="b">
        <v>1</v>
      </c>
      <c r="BS70" t="b">
        <v>1</v>
      </c>
      <c r="BT70" t="b">
        <v>1</v>
      </c>
      <c r="BY70" t="b">
        <v>1</v>
      </c>
      <c r="BZ70" t="b">
        <v>1</v>
      </c>
      <c r="CA70" t="b">
        <v>1</v>
      </c>
      <c r="CB70" t="b">
        <v>1</v>
      </c>
      <c r="CC70" t="b">
        <v>1</v>
      </c>
      <c r="CD70" t="b">
        <v>1</v>
      </c>
      <c r="CE70" t="b">
        <v>1</v>
      </c>
      <c r="CF70" t="b">
        <v>1</v>
      </c>
      <c r="CG70" t="b">
        <v>1</v>
      </c>
      <c r="CH70" t="b">
        <v>1</v>
      </c>
      <c r="CI70" t="b">
        <v>1</v>
      </c>
      <c r="CS70" t="b">
        <v>1</v>
      </c>
      <c r="CT70" t="b">
        <v>1</v>
      </c>
      <c r="CU70" t="b">
        <v>1</v>
      </c>
      <c r="CV70" t="b">
        <v>1</v>
      </c>
      <c r="CW70" t="b">
        <v>1</v>
      </c>
      <c r="CX70" t="b">
        <v>1</v>
      </c>
      <c r="CY70" t="b">
        <v>1</v>
      </c>
      <c r="CZ70" t="b">
        <v>1</v>
      </c>
      <c r="DA70" t="b">
        <v>1</v>
      </c>
      <c r="DB70" t="b">
        <v>1</v>
      </c>
      <c r="DC70" t="b">
        <v>1</v>
      </c>
      <c r="DS70" t="b">
        <v>1</v>
      </c>
    </row>
    <row r="71" spans="1:123" ht="18" customHeight="1">
      <c r="A71" s="3" t="s">
        <v>257</v>
      </c>
      <c r="B71" t="s">
        <v>373</v>
      </c>
      <c r="C71" t="str">
        <f t="shared" si="10"/>
        <v>LANSCOPE リモートデスクトップ powered by ISL Online新規</v>
      </c>
      <c r="D71" t="b">
        <v>0</v>
      </c>
      <c r="F71" t="b">
        <v>0</v>
      </c>
      <c r="T71" t="b">
        <v>0</v>
      </c>
      <c r="V71" t="b">
        <v>0</v>
      </c>
      <c r="AE71" t="b">
        <v>0</v>
      </c>
      <c r="AF71" t="b">
        <v>0</v>
      </c>
      <c r="AG71" t="b">
        <v>0</v>
      </c>
      <c r="AH71" t="b">
        <v>0</v>
      </c>
      <c r="AI71" t="b">
        <v>0</v>
      </c>
      <c r="AV71" t="b">
        <v>1</v>
      </c>
      <c r="AW71" t="b">
        <v>1</v>
      </c>
      <c r="AX71" t="b">
        <v>1</v>
      </c>
      <c r="AY71" t="b">
        <v>1</v>
      </c>
      <c r="AZ71" t="b">
        <v>1</v>
      </c>
      <c r="BH71" t="b">
        <v>1</v>
      </c>
      <c r="BI71" t="b">
        <v>1</v>
      </c>
      <c r="BJ71" t="b">
        <v>1</v>
      </c>
      <c r="BK71" t="b">
        <v>1</v>
      </c>
      <c r="BL71" t="b">
        <v>1</v>
      </c>
      <c r="BO71" t="b">
        <v>1</v>
      </c>
      <c r="BP71" t="b">
        <v>1</v>
      </c>
      <c r="BQ71" t="b">
        <v>1</v>
      </c>
      <c r="BR71" t="b">
        <v>1</v>
      </c>
      <c r="BS71" t="b">
        <v>1</v>
      </c>
      <c r="BT71" t="b">
        <v>1</v>
      </c>
      <c r="BY71" t="b">
        <v>1</v>
      </c>
      <c r="BZ71" t="b">
        <v>1</v>
      </c>
      <c r="CA71" t="b">
        <v>1</v>
      </c>
      <c r="CB71" t="b">
        <v>1</v>
      </c>
      <c r="CC71" t="b">
        <v>1</v>
      </c>
      <c r="CD71" t="b">
        <v>1</v>
      </c>
      <c r="CE71" t="b">
        <v>1</v>
      </c>
      <c r="CF71" t="b">
        <v>1</v>
      </c>
      <c r="CG71" t="b">
        <v>1</v>
      </c>
      <c r="CH71" t="b">
        <v>1</v>
      </c>
      <c r="CI71" t="b">
        <v>1</v>
      </c>
      <c r="CS71" t="b">
        <v>1</v>
      </c>
      <c r="CT71" t="b">
        <v>1</v>
      </c>
      <c r="CU71" t="b">
        <v>1</v>
      </c>
      <c r="CV71" t="b">
        <v>1</v>
      </c>
      <c r="CW71" t="b">
        <v>1</v>
      </c>
      <c r="CX71" t="b">
        <v>1</v>
      </c>
      <c r="CY71" t="b">
        <v>1</v>
      </c>
      <c r="CZ71" t="b">
        <v>1</v>
      </c>
      <c r="DA71" t="b">
        <v>1</v>
      </c>
      <c r="DB71" t="b">
        <v>1</v>
      </c>
      <c r="DC71" t="b">
        <v>1</v>
      </c>
      <c r="DS71" t="b">
        <v>1</v>
      </c>
    </row>
    <row r="72" spans="1:123" ht="18" customHeight="1">
      <c r="A72" s="296" t="s">
        <v>400</v>
      </c>
      <c r="B72" s="296" t="s">
        <v>149</v>
      </c>
      <c r="C72" t="str">
        <f t="shared" si="10"/>
        <v>LANSCOPE リモートデスクトップ powered by ISL Online追加/更新/作業</v>
      </c>
      <c r="E72" t="b">
        <v>0</v>
      </c>
      <c r="F72" t="b">
        <v>0</v>
      </c>
      <c r="G72" t="b">
        <v>0</v>
      </c>
      <c r="S72" t="b">
        <v>0</v>
      </c>
      <c r="T72" t="b">
        <v>0</v>
      </c>
      <c r="U72" t="b">
        <v>0</v>
      </c>
      <c r="V72" t="b">
        <v>0</v>
      </c>
      <c r="W72" t="b">
        <v>0</v>
      </c>
      <c r="X72" t="b">
        <v>0</v>
      </c>
      <c r="Y72" t="b">
        <v>0</v>
      </c>
      <c r="Z72" t="b">
        <v>0</v>
      </c>
      <c r="AA72" t="b">
        <v>0</v>
      </c>
      <c r="AB72" t="b">
        <v>0</v>
      </c>
      <c r="AC72" t="b">
        <v>0</v>
      </c>
      <c r="AD72" t="b">
        <v>0</v>
      </c>
      <c r="AE72" t="b">
        <v>0</v>
      </c>
      <c r="AF72" t="b">
        <v>0</v>
      </c>
      <c r="AG72" t="b">
        <v>0</v>
      </c>
      <c r="AH72" t="b">
        <v>0</v>
      </c>
      <c r="AI72" t="b">
        <v>0</v>
      </c>
      <c r="AV72" t="b">
        <v>1</v>
      </c>
      <c r="AW72" t="b">
        <v>1</v>
      </c>
      <c r="AX72" t="b">
        <v>1</v>
      </c>
      <c r="AY72" t="b">
        <v>1</v>
      </c>
      <c r="AZ72" t="b">
        <v>1</v>
      </c>
      <c r="BH72" t="b">
        <v>1</v>
      </c>
      <c r="BI72" t="b">
        <v>1</v>
      </c>
      <c r="BJ72" t="b">
        <v>1</v>
      </c>
      <c r="BK72" t="b">
        <v>1</v>
      </c>
      <c r="BL72" t="b">
        <v>1</v>
      </c>
      <c r="BO72" t="b">
        <v>1</v>
      </c>
      <c r="BP72" t="b">
        <v>1</v>
      </c>
      <c r="BQ72" t="b">
        <v>1</v>
      </c>
      <c r="BR72" t="b">
        <v>1</v>
      </c>
      <c r="BS72" t="b">
        <v>1</v>
      </c>
      <c r="BT72" t="b">
        <v>1</v>
      </c>
      <c r="BY72" t="b">
        <v>1</v>
      </c>
      <c r="BZ72" t="b">
        <v>1</v>
      </c>
      <c r="CA72" t="b">
        <v>1</v>
      </c>
      <c r="CB72" t="b">
        <v>1</v>
      </c>
      <c r="CC72" t="b">
        <v>1</v>
      </c>
      <c r="CD72" t="b">
        <v>1</v>
      </c>
      <c r="CE72" t="b">
        <v>1</v>
      </c>
      <c r="CF72" t="b">
        <v>1</v>
      </c>
      <c r="CG72" t="b">
        <v>1</v>
      </c>
      <c r="CH72" t="b">
        <v>1</v>
      </c>
      <c r="CI72" t="b">
        <v>1</v>
      </c>
      <c r="CS72" t="b">
        <v>1</v>
      </c>
      <c r="CT72" t="b">
        <v>1</v>
      </c>
      <c r="CU72" t="b">
        <v>1</v>
      </c>
      <c r="CV72" t="b">
        <v>1</v>
      </c>
      <c r="CW72" t="b">
        <v>1</v>
      </c>
      <c r="CX72" t="b">
        <v>1</v>
      </c>
      <c r="CY72" t="b">
        <v>1</v>
      </c>
      <c r="CZ72" t="b">
        <v>1</v>
      </c>
      <c r="DA72" t="b">
        <v>1</v>
      </c>
      <c r="DB72" t="b">
        <v>1</v>
      </c>
      <c r="DC72" t="b">
        <v>1</v>
      </c>
      <c r="DS72" t="b">
        <v>1</v>
      </c>
    </row>
    <row r="73" spans="1:123" ht="18" customHeight="1">
      <c r="A73" s="3" t="s">
        <v>400</v>
      </c>
      <c r="B73" t="s">
        <v>373</v>
      </c>
      <c r="C73" t="str">
        <f t="shared" ref="C73:C74" si="13">A72&amp;B72</f>
        <v>LANSCOPE データアナライザー powered by MUCV(Splunk Cloud)新規</v>
      </c>
      <c r="D73" t="b">
        <v>1</v>
      </c>
      <c r="E73" t="b">
        <v>0</v>
      </c>
      <c r="F73" t="b">
        <v>0</v>
      </c>
      <c r="T73" t="b">
        <v>0</v>
      </c>
      <c r="V73" t="b">
        <v>0</v>
      </c>
      <c r="AE73" t="b">
        <v>1</v>
      </c>
      <c r="AF73" t="b">
        <v>1</v>
      </c>
      <c r="AG73" t="b">
        <v>0</v>
      </c>
      <c r="AH73" t="b">
        <v>1</v>
      </c>
      <c r="AI73" t="b">
        <v>1</v>
      </c>
      <c r="AV73" t="b">
        <v>1</v>
      </c>
      <c r="AW73" t="b">
        <v>1</v>
      </c>
      <c r="AX73" t="b">
        <v>1</v>
      </c>
      <c r="AY73" t="b">
        <v>1</v>
      </c>
      <c r="AZ73" t="b">
        <v>1</v>
      </c>
      <c r="BH73" t="b">
        <v>1</v>
      </c>
      <c r="BI73" t="b">
        <v>1</v>
      </c>
      <c r="BJ73" t="b">
        <v>1</v>
      </c>
      <c r="BK73" t="b">
        <v>1</v>
      </c>
      <c r="BL73" t="b">
        <v>1</v>
      </c>
      <c r="BO73" t="b">
        <v>1</v>
      </c>
      <c r="BP73" t="b">
        <v>1</v>
      </c>
      <c r="BQ73" t="b">
        <v>1</v>
      </c>
      <c r="BR73" t="b">
        <v>1</v>
      </c>
      <c r="BS73" t="b">
        <v>1</v>
      </c>
      <c r="BT73" t="b">
        <v>1</v>
      </c>
      <c r="BY73" t="b">
        <v>1</v>
      </c>
      <c r="BZ73" t="b">
        <v>1</v>
      </c>
      <c r="CA73" t="b">
        <v>1</v>
      </c>
      <c r="CB73" t="b">
        <v>1</v>
      </c>
      <c r="CC73" t="b">
        <v>1</v>
      </c>
      <c r="CD73" t="b">
        <v>1</v>
      </c>
      <c r="CE73" t="b">
        <v>1</v>
      </c>
      <c r="CF73" t="b">
        <v>1</v>
      </c>
      <c r="CG73" t="b">
        <v>1</v>
      </c>
      <c r="CH73" t="b">
        <v>1</v>
      </c>
      <c r="CI73" t="b">
        <v>1</v>
      </c>
      <c r="CS73" t="b">
        <v>1</v>
      </c>
      <c r="CT73" t="b">
        <v>1</v>
      </c>
      <c r="CU73" t="b">
        <v>1</v>
      </c>
      <c r="CV73" t="b">
        <v>1</v>
      </c>
      <c r="CW73" t="b">
        <v>1</v>
      </c>
      <c r="CX73" t="b">
        <v>1</v>
      </c>
      <c r="CY73" t="b">
        <v>1</v>
      </c>
      <c r="CZ73" t="b">
        <v>1</v>
      </c>
      <c r="DA73" t="b">
        <v>1</v>
      </c>
      <c r="DB73" t="b">
        <v>1</v>
      </c>
      <c r="DC73" t="b">
        <v>1</v>
      </c>
      <c r="DS73" t="b">
        <v>1</v>
      </c>
    </row>
    <row r="74" spans="1:123" ht="18" customHeight="1">
      <c r="A74" s="296"/>
      <c r="B74" s="296"/>
      <c r="C74" t="str">
        <f t="shared" si="13"/>
        <v>LANSCOPE データアナライザー powered by MUCV(Splunk Cloud)追加/更新/作業</v>
      </c>
      <c r="D74" t="b">
        <v>1</v>
      </c>
      <c r="E74" t="b">
        <v>0</v>
      </c>
      <c r="F74" t="b">
        <v>0</v>
      </c>
      <c r="S74" t="b">
        <v>0</v>
      </c>
      <c r="T74" t="b">
        <v>0</v>
      </c>
      <c r="U74" t="b">
        <v>0</v>
      </c>
      <c r="V74" t="b">
        <v>0</v>
      </c>
      <c r="W74" t="b">
        <v>0</v>
      </c>
      <c r="X74" t="b">
        <v>0</v>
      </c>
      <c r="Y74" t="b">
        <v>0</v>
      </c>
      <c r="Z74" t="b">
        <v>0</v>
      </c>
      <c r="AA74" t="b">
        <v>0</v>
      </c>
      <c r="AB74" t="b">
        <v>0</v>
      </c>
      <c r="AC74" t="b">
        <v>0</v>
      </c>
      <c r="AD74" t="b">
        <v>0</v>
      </c>
      <c r="AE74" t="b">
        <v>0</v>
      </c>
      <c r="AF74" t="b">
        <v>0</v>
      </c>
      <c r="AG74" t="b">
        <v>0</v>
      </c>
      <c r="AH74" t="b">
        <v>0</v>
      </c>
      <c r="AI74" t="b">
        <v>0</v>
      </c>
      <c r="AV74" t="b">
        <v>1</v>
      </c>
      <c r="AW74" t="b">
        <v>1</v>
      </c>
      <c r="AX74" t="b">
        <v>1</v>
      </c>
      <c r="AY74" t="b">
        <v>1</v>
      </c>
      <c r="AZ74" t="b">
        <v>1</v>
      </c>
      <c r="BH74" t="b">
        <v>1</v>
      </c>
      <c r="BI74" t="b">
        <v>1</v>
      </c>
      <c r="BJ74" t="b">
        <v>1</v>
      </c>
      <c r="BK74" t="b">
        <v>1</v>
      </c>
      <c r="BL74" t="b">
        <v>1</v>
      </c>
      <c r="BO74" t="b">
        <v>1</v>
      </c>
      <c r="BP74" t="b">
        <v>1</v>
      </c>
      <c r="BQ74" t="b">
        <v>1</v>
      </c>
      <c r="BR74" t="b">
        <v>1</v>
      </c>
      <c r="BS74" t="b">
        <v>1</v>
      </c>
      <c r="BT74" t="b">
        <v>1</v>
      </c>
      <c r="BY74" t="b">
        <v>1</v>
      </c>
      <c r="BZ74" t="b">
        <v>1</v>
      </c>
      <c r="CA74" t="b">
        <v>1</v>
      </c>
      <c r="CB74" t="b">
        <v>1</v>
      </c>
      <c r="CC74" t="b">
        <v>1</v>
      </c>
      <c r="CD74" t="b">
        <v>1</v>
      </c>
      <c r="CE74" t="b">
        <v>1</v>
      </c>
      <c r="CF74" t="b">
        <v>1</v>
      </c>
      <c r="CG74" t="b">
        <v>1</v>
      </c>
      <c r="CH74" t="b">
        <v>1</v>
      </c>
      <c r="CI74" t="b">
        <v>1</v>
      </c>
      <c r="CS74" t="b">
        <v>1</v>
      </c>
      <c r="CT74" t="b">
        <v>1</v>
      </c>
      <c r="CU74" t="b">
        <v>1</v>
      </c>
      <c r="CV74" t="b">
        <v>1</v>
      </c>
      <c r="CW74" t="b">
        <v>1</v>
      </c>
      <c r="CX74" t="b">
        <v>1</v>
      </c>
      <c r="CY74" t="b">
        <v>1</v>
      </c>
      <c r="CZ74" t="b">
        <v>1</v>
      </c>
      <c r="DA74" t="b">
        <v>1</v>
      </c>
      <c r="DB74" t="b">
        <v>1</v>
      </c>
      <c r="DC74" t="b">
        <v>1</v>
      </c>
      <c r="DS74" t="b">
        <v>1</v>
      </c>
    </row>
    <row r="75" spans="1:123" ht="18" customHeight="1">
      <c r="A75" s="3"/>
    </row>
    <row r="77" spans="1:123" ht="18" customHeight="1">
      <c r="C77" t="str">
        <f t="shared" ref="C77:C81" si="14">A76&amp;B76</f>
        <v/>
      </c>
    </row>
    <row r="78" spans="1:123" ht="18" customHeight="1">
      <c r="C78" t="str">
        <f t="shared" si="14"/>
        <v/>
      </c>
    </row>
    <row r="79" spans="1:123" ht="18" customHeight="1">
      <c r="C79" t="str">
        <f t="shared" si="14"/>
        <v/>
      </c>
    </row>
    <row r="80" spans="1:123" ht="18" customHeight="1">
      <c r="C80" t="str">
        <f t="shared" si="14"/>
        <v/>
      </c>
    </row>
    <row r="81" spans="1:3" ht="18" customHeight="1">
      <c r="A81" t="s">
        <v>408</v>
      </c>
      <c r="B81" t="s">
        <v>409</v>
      </c>
      <c r="C81" t="str">
        <f t="shared" si="14"/>
        <v/>
      </c>
    </row>
    <row r="82" spans="1:3" ht="18" customHeight="1">
      <c r="A82" t="s">
        <v>410</v>
      </c>
      <c r="B82" t="s">
        <v>411</v>
      </c>
    </row>
    <row r="83" spans="1:3" ht="18" customHeight="1">
      <c r="A83" t="s">
        <v>412</v>
      </c>
      <c r="B83" t="s">
        <v>413</v>
      </c>
    </row>
    <row r="84" spans="1:3" ht="18" customHeight="1">
      <c r="A84" t="s">
        <v>414</v>
      </c>
      <c r="B84" t="s">
        <v>415</v>
      </c>
    </row>
    <row r="85" spans="1:3" ht="18" customHeight="1">
      <c r="A85" t="s">
        <v>416</v>
      </c>
      <c r="B85" t="s">
        <v>417</v>
      </c>
    </row>
    <row r="86" spans="1:3" ht="18" customHeight="1">
      <c r="A86" t="s">
        <v>418</v>
      </c>
      <c r="B86" t="s">
        <v>419</v>
      </c>
    </row>
    <row r="87" spans="1:3" ht="18" customHeight="1">
      <c r="A87" t="s">
        <v>420</v>
      </c>
      <c r="B87" t="s">
        <v>421</v>
      </c>
    </row>
    <row r="88" spans="1:3" ht="18" customHeight="1">
      <c r="A88" t="s">
        <v>422</v>
      </c>
      <c r="B88" t="s">
        <v>423</v>
      </c>
    </row>
    <row r="89" spans="1:3" ht="18" customHeight="1">
      <c r="A89" t="s">
        <v>424</v>
      </c>
      <c r="B89" t="s">
        <v>425</v>
      </c>
    </row>
    <row r="90" spans="1:3" ht="18" customHeight="1">
      <c r="A90" t="s">
        <v>426</v>
      </c>
      <c r="B90" t="s">
        <v>427</v>
      </c>
    </row>
    <row r="91" spans="1:3" ht="18" customHeight="1">
      <c r="A91" t="s">
        <v>428</v>
      </c>
      <c r="B91" t="s">
        <v>429</v>
      </c>
    </row>
    <row r="92" spans="1:3" ht="18" customHeight="1">
      <c r="A92" t="s">
        <v>430</v>
      </c>
      <c r="B92" t="s">
        <v>431</v>
      </c>
    </row>
    <row r="93" spans="1:3" ht="18" customHeight="1">
      <c r="A93" t="s">
        <v>432</v>
      </c>
      <c r="B93" t="s">
        <v>433</v>
      </c>
    </row>
    <row r="94" spans="1:3" ht="18" customHeight="1">
      <c r="A94" t="s">
        <v>434</v>
      </c>
      <c r="B94" t="s">
        <v>435</v>
      </c>
    </row>
    <row r="95" spans="1:3" ht="18" customHeight="1">
      <c r="A95" t="s">
        <v>436</v>
      </c>
      <c r="B95" t="s">
        <v>437</v>
      </c>
    </row>
    <row r="96" spans="1:3" ht="18" customHeight="1">
      <c r="A96" t="s">
        <v>434</v>
      </c>
      <c r="B96" t="s">
        <v>435</v>
      </c>
    </row>
    <row r="97" spans="1:2" ht="18" customHeight="1">
      <c r="A97" t="s">
        <v>438</v>
      </c>
      <c r="B97" t="s">
        <v>439</v>
      </c>
    </row>
    <row r="98" spans="1:2" ht="18" customHeight="1">
      <c r="A98" t="s">
        <v>440</v>
      </c>
      <c r="B98" t="s">
        <v>441</v>
      </c>
    </row>
    <row r="99" spans="1:2" ht="18" customHeight="1">
      <c r="A99" t="s">
        <v>442</v>
      </c>
      <c r="B99" t="s">
        <v>443</v>
      </c>
    </row>
    <row r="100" spans="1:2" ht="18" customHeight="1">
      <c r="A100" t="s">
        <v>444</v>
      </c>
      <c r="B100" t="s">
        <v>445</v>
      </c>
    </row>
    <row r="101" spans="1:2" ht="18" customHeight="1">
      <c r="A101" t="s">
        <v>446</v>
      </c>
      <c r="B101" t="s">
        <v>447</v>
      </c>
    </row>
    <row r="102" spans="1:2" ht="18" customHeight="1">
      <c r="A102" t="s">
        <v>448</v>
      </c>
      <c r="B102" t="s">
        <v>449</v>
      </c>
    </row>
    <row r="103" spans="1:2" ht="18" customHeight="1">
      <c r="A103" t="s">
        <v>450</v>
      </c>
      <c r="B103" t="s">
        <v>451</v>
      </c>
    </row>
    <row r="104" spans="1:2" ht="18" customHeight="1">
      <c r="A104" t="s">
        <v>452</v>
      </c>
      <c r="B104" t="s">
        <v>453</v>
      </c>
    </row>
    <row r="105" spans="1:2" ht="18" customHeight="1">
      <c r="A105" t="s">
        <v>454</v>
      </c>
      <c r="B105" t="s">
        <v>455</v>
      </c>
    </row>
    <row r="106" spans="1:2" ht="18" customHeight="1">
      <c r="A106" t="s">
        <v>456</v>
      </c>
      <c r="B106" t="s">
        <v>457</v>
      </c>
    </row>
    <row r="107" spans="1:2" ht="18" customHeight="1">
      <c r="A107" t="s">
        <v>458</v>
      </c>
      <c r="B107" t="s">
        <v>453</v>
      </c>
    </row>
    <row r="108" spans="1:2" ht="18" customHeight="1">
      <c r="A108" t="s">
        <v>459</v>
      </c>
      <c r="B108" t="s">
        <v>460</v>
      </c>
    </row>
    <row r="109" spans="1:2" ht="18" customHeight="1">
      <c r="A109" t="s">
        <v>461</v>
      </c>
      <c r="B109" t="s">
        <v>462</v>
      </c>
    </row>
    <row r="110" spans="1:2" ht="18" customHeight="1">
      <c r="A110" t="s">
        <v>463</v>
      </c>
      <c r="B110" t="s">
        <v>464</v>
      </c>
    </row>
    <row r="111" spans="1:2" ht="18" customHeight="1">
      <c r="A111" t="s">
        <v>465</v>
      </c>
      <c r="B111" t="s">
        <v>466</v>
      </c>
    </row>
    <row r="112" spans="1:2" ht="18" customHeight="1">
      <c r="A112" t="s">
        <v>467</v>
      </c>
      <c r="B112" t="s">
        <v>468</v>
      </c>
    </row>
    <row r="113" spans="1:2" ht="18" customHeight="1">
      <c r="A113" t="s">
        <v>469</v>
      </c>
      <c r="B113" t="s">
        <v>470</v>
      </c>
    </row>
    <row r="114" spans="1:2" ht="18" customHeight="1">
      <c r="A114" t="s">
        <v>471</v>
      </c>
      <c r="B114" t="s">
        <v>472</v>
      </c>
    </row>
    <row r="115" spans="1:2" ht="18" customHeight="1">
      <c r="A115" t="s">
        <v>473</v>
      </c>
      <c r="B115" t="s">
        <v>474</v>
      </c>
    </row>
    <row r="116" spans="1:2" ht="18" customHeight="1">
      <c r="A116" t="s">
        <v>475</v>
      </c>
      <c r="B116" t="s">
        <v>476</v>
      </c>
    </row>
    <row r="117" spans="1:2" ht="18" customHeight="1">
      <c r="A117" t="s">
        <v>477</v>
      </c>
      <c r="B117" t="s">
        <v>478</v>
      </c>
    </row>
    <row r="118" spans="1:2" ht="18" customHeight="1">
      <c r="A118" t="s">
        <v>461</v>
      </c>
      <c r="B118" t="s">
        <v>462</v>
      </c>
    </row>
    <row r="119" spans="1:2" ht="18" customHeight="1">
      <c r="A119" t="s">
        <v>479</v>
      </c>
      <c r="B119" t="s">
        <v>480</v>
      </c>
    </row>
    <row r="120" spans="1:2" ht="18" customHeight="1">
      <c r="A120" t="s">
        <v>481</v>
      </c>
      <c r="B120" t="s">
        <v>482</v>
      </c>
    </row>
    <row r="121" spans="1:2" ht="18" customHeight="1">
      <c r="A121" t="s">
        <v>483</v>
      </c>
      <c r="B121" t="s">
        <v>484</v>
      </c>
    </row>
    <row r="122" spans="1:2" ht="18" customHeight="1">
      <c r="A122" t="s">
        <v>485</v>
      </c>
      <c r="B122" t="s">
        <v>486</v>
      </c>
    </row>
    <row r="123" spans="1:2" ht="18" customHeight="1">
      <c r="A123" t="s">
        <v>487</v>
      </c>
      <c r="B123" t="s">
        <v>488</v>
      </c>
    </row>
    <row r="124" spans="1:2" ht="18" customHeight="1">
      <c r="A124" t="s">
        <v>489</v>
      </c>
      <c r="B124" t="s">
        <v>490</v>
      </c>
    </row>
    <row r="125" spans="1:2" ht="18" customHeight="1">
      <c r="A125" t="s">
        <v>491</v>
      </c>
      <c r="B125" t="s">
        <v>492</v>
      </c>
    </row>
    <row r="126" spans="1:2" ht="18" customHeight="1">
      <c r="A126" t="s">
        <v>493</v>
      </c>
      <c r="B126" t="s">
        <v>494</v>
      </c>
    </row>
    <row r="127" spans="1:2" ht="18" customHeight="1">
      <c r="A127" t="s">
        <v>495</v>
      </c>
      <c r="B127" t="s">
        <v>496</v>
      </c>
    </row>
    <row r="128" spans="1:2" ht="18" customHeight="1">
      <c r="A128" t="s">
        <v>497</v>
      </c>
      <c r="B128" t="s">
        <v>498</v>
      </c>
    </row>
    <row r="129" spans="1:2" ht="18" customHeight="1">
      <c r="A129" t="s">
        <v>499</v>
      </c>
      <c r="B129" t="s">
        <v>500</v>
      </c>
    </row>
  </sheetData>
  <protectedRanges>
    <protectedRange password="C5D8" sqref="B1 D1 D18:F18 D50:F50" name="範囲1"/>
    <protectedRange password="C5D8" sqref="G1" name="範囲1_2"/>
  </protectedRanges>
  <phoneticPr fontId="1"/>
  <pageMargins left="0.7" right="0.7" top="0.75" bottom="0.75" header="0.3" footer="0.3"/>
  <tableParts count="8">
    <tablePart r:id="rId1"/>
    <tablePart r:id="rId2"/>
    <tablePart r:id="rId3"/>
    <tablePart r:id="rId4"/>
    <tablePart r:id="rId5"/>
    <tablePart r:id="rId6"/>
    <tablePart r:id="rId7"/>
    <tablePart r:id="rId8"/>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8A675-74F8-4BA3-90B8-89B3165D76FB}">
  <sheetPr codeName="Sheet6">
    <tabColor rgb="FF92D050"/>
  </sheetPr>
  <dimension ref="A1:CG115"/>
  <sheetViews>
    <sheetView workbookViewId="0">
      <selection activeCell="R18" sqref="R18"/>
    </sheetView>
  </sheetViews>
  <sheetFormatPr defaultColWidth="10.875" defaultRowHeight="18" customHeight="1"/>
  <cols>
    <col min="1" max="1" width="63" bestFit="1" customWidth="1"/>
    <col min="2" max="2" width="24" customWidth="1"/>
    <col min="3" max="3" width="52" customWidth="1"/>
    <col min="4" max="6" width="20.875" customWidth="1"/>
    <col min="7" max="7" width="31" customWidth="1"/>
    <col min="8" max="8" width="16.125" customWidth="1"/>
    <col min="9" max="9" width="30" customWidth="1"/>
  </cols>
  <sheetData>
    <row r="1" spans="1:64" ht="18" customHeight="1">
      <c r="A1" s="2" t="s">
        <v>234</v>
      </c>
      <c r="B1" s="1" t="s">
        <v>235</v>
      </c>
      <c r="C1" t="s">
        <v>236</v>
      </c>
      <c r="D1" s="1" t="s">
        <v>237</v>
      </c>
      <c r="E1" s="1" t="s">
        <v>238</v>
      </c>
      <c r="F1" s="1"/>
      <c r="G1" s="12" t="s">
        <v>172</v>
      </c>
      <c r="I1" s="19" t="s">
        <v>239</v>
      </c>
    </row>
    <row r="2" spans="1:64" ht="18" customHeight="1">
      <c r="A2" t="s">
        <v>241</v>
      </c>
      <c r="C2" t="s">
        <v>149</v>
      </c>
      <c r="E2" t="str">
        <f>IF('LANSCOPE 申請書記入例'!C6="新規","","前回申請内容から変更なし")</f>
        <v/>
      </c>
      <c r="G2" t="s">
        <v>242</v>
      </c>
      <c r="I2" s="7"/>
    </row>
    <row r="3" spans="1:64" ht="18" customHeight="1">
      <c r="A3" t="s">
        <v>244</v>
      </c>
      <c r="C3" t="s">
        <v>373</v>
      </c>
      <c r="E3" t="s">
        <v>159</v>
      </c>
      <c r="I3" s="10" t="s">
        <v>245</v>
      </c>
    </row>
    <row r="4" spans="1:64" ht="18" customHeight="1">
      <c r="A4" t="s">
        <v>247</v>
      </c>
      <c r="I4" s="7" t="s">
        <v>248</v>
      </c>
    </row>
    <row r="5" spans="1:64" ht="18" customHeight="1">
      <c r="A5" t="s">
        <v>250</v>
      </c>
      <c r="C5" s="14"/>
    </row>
    <row r="6" spans="1:64" ht="18" customHeight="1">
      <c r="A6" t="s">
        <v>251</v>
      </c>
    </row>
    <row r="7" spans="1:64" ht="18" customHeight="1">
      <c r="A7" t="s">
        <v>252</v>
      </c>
      <c r="I7" s="10"/>
    </row>
    <row r="8" spans="1:64" ht="18" customHeight="1">
      <c r="A8" t="s">
        <v>253</v>
      </c>
    </row>
    <row r="9" spans="1:64" ht="18" customHeight="1">
      <c r="A9" t="s">
        <v>254</v>
      </c>
    </row>
    <row r="10" spans="1:64" ht="18" customHeight="1">
      <c r="A10" t="s">
        <v>255</v>
      </c>
    </row>
    <row r="11" spans="1:64" ht="18" customHeight="1">
      <c r="A11" t="s">
        <v>256</v>
      </c>
    </row>
    <row r="12" spans="1:64" ht="18" customHeight="1">
      <c r="A12" t="s">
        <v>257</v>
      </c>
    </row>
    <row r="13" spans="1:64" ht="18" customHeight="1">
      <c r="A13" t="s">
        <v>258</v>
      </c>
    </row>
    <row r="16" spans="1:64" ht="18" customHeight="1">
      <c r="C16" t="s">
        <v>501</v>
      </c>
      <c r="BL16" s="16" t="s">
        <v>502</v>
      </c>
    </row>
    <row r="17" spans="1:85" ht="60" customHeight="1">
      <c r="A17" s="4" t="s">
        <v>234</v>
      </c>
      <c r="B17" s="3" t="s">
        <v>263</v>
      </c>
      <c r="C17" t="s">
        <v>503</v>
      </c>
      <c r="D17" s="292" t="s">
        <v>93</v>
      </c>
      <c r="E17" s="290" t="s">
        <v>150</v>
      </c>
      <c r="F17" s="290" t="s">
        <v>4</v>
      </c>
      <c r="G17" s="291" t="s">
        <v>95</v>
      </c>
      <c r="H17" s="15" t="s">
        <v>6</v>
      </c>
      <c r="I17" s="8" t="s">
        <v>274</v>
      </c>
      <c r="J17" s="8" t="s">
        <v>275</v>
      </c>
      <c r="K17" s="8" t="s">
        <v>504</v>
      </c>
      <c r="L17" s="8" t="s">
        <v>277</v>
      </c>
      <c r="M17" s="8" t="s">
        <v>102</v>
      </c>
      <c r="N17" s="8" t="s">
        <v>278</v>
      </c>
      <c r="O17" s="8" t="s">
        <v>279</v>
      </c>
      <c r="P17" s="8" t="s">
        <v>280</v>
      </c>
      <c r="Q17" s="8" t="s">
        <v>281</v>
      </c>
      <c r="R17" s="8" t="s">
        <v>282</v>
      </c>
      <c r="S17" s="8" t="s">
        <v>283</v>
      </c>
      <c r="T17" s="8" t="s">
        <v>284</v>
      </c>
      <c r="U17" s="8" t="s">
        <v>285</v>
      </c>
      <c r="V17" s="8" t="s">
        <v>286</v>
      </c>
      <c r="W17" s="8" t="s">
        <v>287</v>
      </c>
      <c r="X17" s="8" t="s">
        <v>505</v>
      </c>
      <c r="Y17" s="17" t="s">
        <v>288</v>
      </c>
      <c r="Z17" s="8" t="s">
        <v>289</v>
      </c>
      <c r="AA17" s="18" t="s">
        <v>25</v>
      </c>
      <c r="AB17" s="8" t="s">
        <v>38</v>
      </c>
      <c r="AC17" s="8" t="s">
        <v>39</v>
      </c>
      <c r="AD17" s="17" t="s">
        <v>301</v>
      </c>
      <c r="AE17" s="8" t="s">
        <v>302</v>
      </c>
      <c r="AF17" s="15" t="s">
        <v>42</v>
      </c>
      <c r="AG17" s="8" t="s">
        <v>43</v>
      </c>
      <c r="AH17" s="18" t="s">
        <v>308</v>
      </c>
      <c r="AI17" s="8" t="s">
        <v>309</v>
      </c>
      <c r="AJ17" s="8" t="s">
        <v>310</v>
      </c>
      <c r="AK17" s="8" t="s">
        <v>311</v>
      </c>
      <c r="AL17" s="8" t="s">
        <v>312</v>
      </c>
      <c r="AM17" s="8" t="s">
        <v>313</v>
      </c>
      <c r="AN17" s="8" t="s">
        <v>506</v>
      </c>
      <c r="AO17" s="8" t="s">
        <v>507</v>
      </c>
      <c r="AP17" s="8" t="s">
        <v>316</v>
      </c>
      <c r="AQ17" s="8" t="s">
        <v>317</v>
      </c>
      <c r="AR17" s="8" t="s">
        <v>318</v>
      </c>
      <c r="AS17" s="8" t="s">
        <v>319</v>
      </c>
      <c r="AT17" s="8" t="s">
        <v>320</v>
      </c>
      <c r="AU17" s="8" t="s">
        <v>321</v>
      </c>
      <c r="AV17" s="8" t="s">
        <v>326</v>
      </c>
      <c r="AW17" s="8" t="s">
        <v>327</v>
      </c>
      <c r="AX17" s="8" t="s">
        <v>328</v>
      </c>
      <c r="AY17" s="8" t="s">
        <v>329</v>
      </c>
      <c r="AZ17" s="8" t="s">
        <v>330</v>
      </c>
      <c r="BA17" s="8" t="s">
        <v>331</v>
      </c>
      <c r="BB17" s="8" t="s">
        <v>332</v>
      </c>
      <c r="BC17" s="8" t="s">
        <v>333</v>
      </c>
      <c r="BD17" s="8" t="s">
        <v>334</v>
      </c>
      <c r="BE17" s="8" t="s">
        <v>335</v>
      </c>
      <c r="BF17" s="8" t="s">
        <v>336</v>
      </c>
      <c r="BG17" s="8" t="s">
        <v>69</v>
      </c>
      <c r="BH17" s="8" t="s">
        <v>346</v>
      </c>
      <c r="BI17" s="8" t="s">
        <v>347</v>
      </c>
      <c r="BJ17" s="8" t="s">
        <v>348</v>
      </c>
      <c r="BK17" s="8" t="s">
        <v>349</v>
      </c>
      <c r="BL17" s="8" t="s">
        <v>350</v>
      </c>
      <c r="BM17" s="8" t="s">
        <v>351</v>
      </c>
      <c r="BN17" s="17" t="s">
        <v>352</v>
      </c>
      <c r="BO17" s="8" t="s">
        <v>353</v>
      </c>
      <c r="BP17" s="8" t="s">
        <v>354</v>
      </c>
      <c r="BQ17" s="8" t="s">
        <v>355</v>
      </c>
      <c r="BR17" s="18" t="s">
        <v>44</v>
      </c>
      <c r="BS17" s="8" t="s">
        <v>508</v>
      </c>
      <c r="BT17" s="8" t="s">
        <v>509</v>
      </c>
      <c r="BU17" s="8" t="s">
        <v>510</v>
      </c>
      <c r="BV17" s="8" t="s">
        <v>511</v>
      </c>
      <c r="BW17" s="8" t="s">
        <v>512</v>
      </c>
      <c r="BX17" s="8" t="s">
        <v>513</v>
      </c>
      <c r="BY17" s="8" t="s">
        <v>514</v>
      </c>
      <c r="BZ17" s="17" t="s">
        <v>515</v>
      </c>
      <c r="CA17" s="17" t="s">
        <v>516</v>
      </c>
      <c r="CB17" s="17" t="s">
        <v>517</v>
      </c>
      <c r="CC17" s="17" t="s">
        <v>518</v>
      </c>
      <c r="CD17" s="17" t="s">
        <v>519</v>
      </c>
      <c r="CE17" s="17" t="s">
        <v>367</v>
      </c>
      <c r="CF17" s="17" t="s">
        <v>520</v>
      </c>
      <c r="CG17" s="17" t="s">
        <v>521</v>
      </c>
    </row>
    <row r="18" spans="1:85" ht="18" customHeight="1">
      <c r="A18" s="294" t="s">
        <v>147</v>
      </c>
      <c r="B18" s="294" t="s">
        <v>149</v>
      </c>
      <c r="C18" t="str">
        <f>A18&amp;B18</f>
        <v>LANSCOPE エンドポイントマネージャー オンプレミス版新規</v>
      </c>
      <c r="G18" t="s">
        <v>370</v>
      </c>
      <c r="H18" s="13"/>
      <c r="I18" s="13" t="s">
        <v>371</v>
      </c>
      <c r="P18" s="13" t="s">
        <v>372</v>
      </c>
      <c r="AP18" s="13" t="s">
        <v>372</v>
      </c>
      <c r="BA18" s="13" t="s">
        <v>372</v>
      </c>
      <c r="BL18" s="13" t="s">
        <v>372</v>
      </c>
      <c r="BX18" s="13" t="s">
        <v>372</v>
      </c>
    </row>
    <row r="19" spans="1:85" ht="18" customHeight="1">
      <c r="A19" s="3" t="s">
        <v>147</v>
      </c>
      <c r="B19" t="s">
        <v>373</v>
      </c>
      <c r="C19" t="str">
        <f t="shared" ref="C19:C39" si="0">A19&amp;B19</f>
        <v>LANSCOPE エンドポイントマネージャー オンプレミス版追加/更新/作業</v>
      </c>
      <c r="D19" s="13" t="s">
        <v>374</v>
      </c>
      <c r="G19" s="13" t="s">
        <v>375</v>
      </c>
      <c r="I19" s="13" t="s">
        <v>371</v>
      </c>
      <c r="AP19" s="13" t="s">
        <v>372</v>
      </c>
      <c r="BA19" s="13" t="s">
        <v>372</v>
      </c>
      <c r="BL19" s="13" t="s">
        <v>372</v>
      </c>
      <c r="BX19" s="13" t="s">
        <v>372</v>
      </c>
    </row>
    <row r="20" spans="1:85" ht="18" customHeight="1">
      <c r="A20" s="294" t="s">
        <v>376</v>
      </c>
      <c r="B20" s="294" t="s">
        <v>149</v>
      </c>
      <c r="C20" t="str">
        <f t="shared" si="0"/>
        <v>LANSCOPE エンドポイントマネージャー クラウド版新規</v>
      </c>
      <c r="E20" s="13" t="s">
        <v>377</v>
      </c>
      <c r="F20" s="13" t="s">
        <v>378</v>
      </c>
      <c r="G20" t="s">
        <v>370</v>
      </c>
      <c r="I20" s="13" t="s">
        <v>379</v>
      </c>
      <c r="P20" s="13" t="s">
        <v>372</v>
      </c>
      <c r="AP20" s="13" t="s">
        <v>372</v>
      </c>
      <c r="BA20" s="13" t="s">
        <v>372</v>
      </c>
      <c r="BL20" s="13" t="s">
        <v>372</v>
      </c>
      <c r="BX20" s="13" t="s">
        <v>372</v>
      </c>
    </row>
    <row r="21" spans="1:85" ht="18" customHeight="1">
      <c r="A21" s="3" t="s">
        <v>376</v>
      </c>
      <c r="B21" t="s">
        <v>373</v>
      </c>
      <c r="C21" t="str">
        <f t="shared" si="0"/>
        <v>LANSCOPE エンドポイントマネージャー クラウド版追加/更新/作業</v>
      </c>
      <c r="D21" s="293" t="s">
        <v>380</v>
      </c>
      <c r="F21" s="13" t="s">
        <v>381</v>
      </c>
      <c r="G21" s="13" t="s">
        <v>375</v>
      </c>
      <c r="I21" s="13" t="s">
        <v>379</v>
      </c>
      <c r="AP21" s="13" t="s">
        <v>372</v>
      </c>
      <c r="BA21" s="13" t="s">
        <v>372</v>
      </c>
      <c r="BL21" s="13" t="s">
        <v>372</v>
      </c>
      <c r="BX21" s="13" t="s">
        <v>372</v>
      </c>
    </row>
    <row r="22" spans="1:85" ht="18" customHeight="1">
      <c r="A22" s="294" t="s">
        <v>247</v>
      </c>
      <c r="B22" s="294" t="s">
        <v>149</v>
      </c>
      <c r="C22" t="str">
        <f t="shared" si="0"/>
        <v>LANSCOPE サイバープロテクション powered by Aurora Protect新規</v>
      </c>
      <c r="E22" s="13" t="s">
        <v>522</v>
      </c>
      <c r="F22" s="13"/>
      <c r="G22" t="s">
        <v>383</v>
      </c>
      <c r="I22" s="13" t="s">
        <v>384</v>
      </c>
      <c r="P22" s="13" t="s">
        <v>372</v>
      </c>
      <c r="AP22" s="13" t="s">
        <v>372</v>
      </c>
      <c r="BA22" s="13" t="s">
        <v>372</v>
      </c>
      <c r="BL22" s="13" t="s">
        <v>372</v>
      </c>
      <c r="BX22" s="13" t="s">
        <v>372</v>
      </c>
    </row>
    <row r="23" spans="1:85" ht="18" customHeight="1">
      <c r="A23" s="3" t="s">
        <v>247</v>
      </c>
      <c r="B23" t="s">
        <v>373</v>
      </c>
      <c r="C23" t="str">
        <f t="shared" si="0"/>
        <v>LANSCOPE サイバープロテクション powered by Aurora Protect追加/更新/作業</v>
      </c>
      <c r="D23" s="13" t="s">
        <v>385</v>
      </c>
      <c r="G23" s="13" t="s">
        <v>375</v>
      </c>
      <c r="I23" s="13" t="s">
        <v>384</v>
      </c>
      <c r="AP23" s="13" t="s">
        <v>372</v>
      </c>
      <c r="BA23" s="13" t="s">
        <v>372</v>
      </c>
      <c r="BL23" s="13" t="s">
        <v>372</v>
      </c>
      <c r="BX23" s="13" t="s">
        <v>372</v>
      </c>
    </row>
    <row r="24" spans="1:85" ht="18" customHeight="1">
      <c r="A24" s="294" t="s">
        <v>204</v>
      </c>
      <c r="B24" s="294" t="s">
        <v>149</v>
      </c>
      <c r="C24" t="str">
        <f t="shared" si="0"/>
        <v>LANSCOPE サイバープロテクション powered by Deep Instinct新規</v>
      </c>
      <c r="E24" s="13" t="s">
        <v>523</v>
      </c>
      <c r="F24" s="13"/>
      <c r="G24" t="s">
        <v>370</v>
      </c>
      <c r="I24" s="13" t="s">
        <v>387</v>
      </c>
      <c r="P24" s="13" t="s">
        <v>372</v>
      </c>
      <c r="AP24" s="13" t="s">
        <v>372</v>
      </c>
      <c r="BA24" s="13" t="s">
        <v>372</v>
      </c>
      <c r="BL24" s="13" t="s">
        <v>372</v>
      </c>
      <c r="BX24" s="13" t="s">
        <v>372</v>
      </c>
    </row>
    <row r="25" spans="1:85" ht="18" customHeight="1">
      <c r="A25" s="3" t="s">
        <v>204</v>
      </c>
      <c r="B25" t="s">
        <v>373</v>
      </c>
      <c r="C25" t="str">
        <f t="shared" si="0"/>
        <v>LANSCOPE サイバープロテクション powered by Deep Instinct追加/更新/作業</v>
      </c>
      <c r="D25" s="13" t="s">
        <v>388</v>
      </c>
      <c r="G25" s="13" t="s">
        <v>375</v>
      </c>
      <c r="I25" s="13" t="s">
        <v>387</v>
      </c>
      <c r="AP25" s="13" t="s">
        <v>372</v>
      </c>
      <c r="BA25" s="13" t="s">
        <v>372</v>
      </c>
      <c r="BL25" s="13" t="s">
        <v>372</v>
      </c>
      <c r="BX25" s="13" t="s">
        <v>372</v>
      </c>
    </row>
    <row r="26" spans="1:85" ht="18" customHeight="1">
      <c r="A26" s="294" t="s">
        <v>243</v>
      </c>
      <c r="B26" s="294" t="s">
        <v>149</v>
      </c>
      <c r="C26" t="str">
        <f t="shared" si="0"/>
        <v>LANSCOPE プロフェッショナルサービス　脆弱性診断新規</v>
      </c>
      <c r="P26" s="13" t="s">
        <v>389</v>
      </c>
      <c r="AP26" s="13" t="s">
        <v>389</v>
      </c>
      <c r="BA26" s="13" t="s">
        <v>389</v>
      </c>
      <c r="BL26" s="13" t="s">
        <v>389</v>
      </c>
      <c r="BX26" s="13" t="s">
        <v>389</v>
      </c>
    </row>
    <row r="27" spans="1:85" ht="18" customHeight="1">
      <c r="A27" s="3" t="s">
        <v>251</v>
      </c>
      <c r="B27" t="s">
        <v>373</v>
      </c>
      <c r="C27" t="str">
        <f t="shared" si="0"/>
        <v>LANSCOPE プロフェッショナルサービス　脆弱性診断追加/更新/作業</v>
      </c>
      <c r="AP27" s="13" t="s">
        <v>389</v>
      </c>
      <c r="BA27" s="13" t="s">
        <v>389</v>
      </c>
      <c r="BL27" s="13" t="s">
        <v>389</v>
      </c>
      <c r="BX27" s="13" t="s">
        <v>389</v>
      </c>
    </row>
    <row r="28" spans="1:85" ht="18" customHeight="1">
      <c r="A28" s="294" t="s">
        <v>246</v>
      </c>
      <c r="B28" s="294" t="s">
        <v>149</v>
      </c>
      <c r="C28" t="str">
        <f t="shared" si="0"/>
        <v>LANSCOPE プロフェッショナルサービス　DarkTrace新規</v>
      </c>
      <c r="P28" s="13" t="s">
        <v>389</v>
      </c>
      <c r="AP28" s="13" t="s">
        <v>389</v>
      </c>
      <c r="BA28" s="13" t="s">
        <v>389</v>
      </c>
      <c r="BL28" s="13" t="s">
        <v>389</v>
      </c>
      <c r="BX28" s="13" t="s">
        <v>389</v>
      </c>
    </row>
    <row r="29" spans="1:85" ht="18" customHeight="1">
      <c r="A29" s="3" t="s">
        <v>246</v>
      </c>
      <c r="B29" t="s">
        <v>373</v>
      </c>
      <c r="C29" t="str">
        <f t="shared" si="0"/>
        <v>LANSCOPE プロフェッショナルサービス　DarkTrace追加/更新/作業</v>
      </c>
      <c r="AP29" s="13" t="s">
        <v>389</v>
      </c>
      <c r="BA29" s="13" t="s">
        <v>389</v>
      </c>
      <c r="BL29" s="13" t="s">
        <v>389</v>
      </c>
      <c r="BX29" s="13" t="s">
        <v>389</v>
      </c>
    </row>
    <row r="30" spans="1:85" ht="18" customHeight="1">
      <c r="A30" s="294" t="s">
        <v>390</v>
      </c>
      <c r="B30" s="294" t="s">
        <v>149</v>
      </c>
      <c r="C30" t="str">
        <f t="shared" si="0"/>
        <v>LANSCOPE プロフェッショナルサービス　Panorays新規</v>
      </c>
      <c r="K30" t="s">
        <v>391</v>
      </c>
      <c r="P30" s="13" t="s">
        <v>389</v>
      </c>
      <c r="AP30" s="13" t="s">
        <v>389</v>
      </c>
      <c r="BA30" s="13" t="s">
        <v>389</v>
      </c>
      <c r="BL30" s="13" t="s">
        <v>389</v>
      </c>
      <c r="BX30" s="13" t="s">
        <v>389</v>
      </c>
    </row>
    <row r="31" spans="1:85" ht="18" customHeight="1">
      <c r="A31" s="3" t="s">
        <v>390</v>
      </c>
      <c r="B31" t="s">
        <v>373</v>
      </c>
      <c r="C31" t="str">
        <f t="shared" si="0"/>
        <v>LANSCOPE プロフェッショナルサービス　Panorays追加/更新/作業</v>
      </c>
      <c r="K31" t="s">
        <v>391</v>
      </c>
      <c r="AP31" s="13" t="s">
        <v>389</v>
      </c>
      <c r="BA31" s="13" t="s">
        <v>389</v>
      </c>
      <c r="BL31" s="13" t="s">
        <v>389</v>
      </c>
      <c r="BX31" s="13" t="s">
        <v>389</v>
      </c>
    </row>
    <row r="32" spans="1:85" ht="18" customHeight="1">
      <c r="A32" s="294" t="s">
        <v>249</v>
      </c>
      <c r="B32" s="294" t="s">
        <v>149</v>
      </c>
      <c r="C32" t="str">
        <f t="shared" ref="C32:C33" si="1">A32&amp;B32</f>
        <v>LANSCOPE サイバープロテクション　インシデント対応パッケージ新規</v>
      </c>
      <c r="K32" t="s">
        <v>391</v>
      </c>
      <c r="P32" s="13" t="s">
        <v>389</v>
      </c>
      <c r="AP32" s="13" t="s">
        <v>389</v>
      </c>
      <c r="BA32" s="13" t="s">
        <v>389</v>
      </c>
      <c r="BL32" s="13" t="s">
        <v>389</v>
      </c>
      <c r="BX32" s="13" t="s">
        <v>389</v>
      </c>
    </row>
    <row r="33" spans="1:78" ht="18" customHeight="1">
      <c r="A33" s="3" t="s">
        <v>249</v>
      </c>
      <c r="B33" t="s">
        <v>373</v>
      </c>
      <c r="C33" t="str">
        <f t="shared" si="1"/>
        <v>LANSCOPE サイバープロテクション　インシデント対応パッケージ追加/更新/作業</v>
      </c>
      <c r="K33" t="s">
        <v>391</v>
      </c>
      <c r="AP33" s="13" t="s">
        <v>389</v>
      </c>
      <c r="BA33" s="13" t="s">
        <v>389</v>
      </c>
      <c r="BL33" s="13" t="s">
        <v>389</v>
      </c>
      <c r="BX33" s="13" t="s">
        <v>389</v>
      </c>
    </row>
    <row r="34" spans="1:78" ht="18" customHeight="1">
      <c r="A34" s="294" t="s">
        <v>255</v>
      </c>
      <c r="B34" s="294" t="s">
        <v>149</v>
      </c>
      <c r="C34" t="str">
        <f>A34&amp;B34</f>
        <v>LANSCOPE プロフェッショナルサービス　その他パッケージ新規</v>
      </c>
      <c r="P34" s="13" t="s">
        <v>389</v>
      </c>
      <c r="AP34" s="13" t="s">
        <v>389</v>
      </c>
      <c r="BA34" s="13" t="s">
        <v>389</v>
      </c>
      <c r="BL34" s="13" t="s">
        <v>389</v>
      </c>
      <c r="BX34" s="13" t="s">
        <v>389</v>
      </c>
    </row>
    <row r="35" spans="1:78" ht="18" customHeight="1">
      <c r="A35" s="3" t="s">
        <v>255</v>
      </c>
      <c r="B35" t="s">
        <v>373</v>
      </c>
      <c r="C35" t="str">
        <f>A35&amp;B35</f>
        <v>LANSCOPE プロフェッショナルサービス　その他パッケージ追加/更新/作業</v>
      </c>
      <c r="AP35" s="13" t="s">
        <v>389</v>
      </c>
      <c r="BA35" s="13" t="s">
        <v>389</v>
      </c>
      <c r="BL35" s="13" t="s">
        <v>389</v>
      </c>
      <c r="BX35" s="13" t="s">
        <v>389</v>
      </c>
    </row>
    <row r="36" spans="1:78" ht="18" customHeight="1">
      <c r="A36" s="294" t="s">
        <v>207</v>
      </c>
      <c r="B36" s="294" t="s">
        <v>149</v>
      </c>
      <c r="C36" t="str">
        <f t="shared" si="0"/>
        <v>LANSCOPE セキュリティオーディター新規</v>
      </c>
      <c r="E36" t="s">
        <v>393</v>
      </c>
      <c r="G36" t="s">
        <v>370</v>
      </c>
      <c r="I36" s="13" t="s">
        <v>394</v>
      </c>
      <c r="P36" s="13" t="s">
        <v>395</v>
      </c>
      <c r="AP36" s="13" t="s">
        <v>372</v>
      </c>
      <c r="BA36" s="13" t="s">
        <v>372</v>
      </c>
      <c r="BL36" s="13" t="s">
        <v>372</v>
      </c>
      <c r="BX36" s="13" t="s">
        <v>372</v>
      </c>
    </row>
    <row r="37" spans="1:78" ht="18" customHeight="1">
      <c r="A37" s="3" t="s">
        <v>207</v>
      </c>
      <c r="B37" t="s">
        <v>373</v>
      </c>
      <c r="C37" t="str">
        <f t="shared" si="0"/>
        <v>LANSCOPE セキュリティオーディター追加/更新/作業</v>
      </c>
      <c r="D37" s="13" t="s">
        <v>396</v>
      </c>
      <c r="G37" s="13" t="s">
        <v>375</v>
      </c>
      <c r="I37" s="13" t="s">
        <v>394</v>
      </c>
      <c r="AP37" s="13" t="s">
        <v>372</v>
      </c>
      <c r="BA37" s="13" t="s">
        <v>372</v>
      </c>
      <c r="BL37" s="13" t="s">
        <v>372</v>
      </c>
      <c r="BX37" s="13" t="s">
        <v>372</v>
      </c>
    </row>
    <row r="38" spans="1:78" ht="18" customHeight="1">
      <c r="A38" s="294" t="s">
        <v>210</v>
      </c>
      <c r="B38" s="294" t="s">
        <v>149</v>
      </c>
      <c r="C38" t="str">
        <f t="shared" si="0"/>
        <v>LANSCOPE リモートデスクトップ powered by ISL Online新規</v>
      </c>
      <c r="E38" t="s">
        <v>524</v>
      </c>
      <c r="G38" t="s">
        <v>370</v>
      </c>
      <c r="I38" s="13" t="s">
        <v>398</v>
      </c>
      <c r="P38" s="13" t="s">
        <v>395</v>
      </c>
      <c r="AP38" s="13" t="s">
        <v>372</v>
      </c>
      <c r="BA38" s="13" t="s">
        <v>372</v>
      </c>
      <c r="BL38" s="13" t="s">
        <v>372</v>
      </c>
      <c r="BX38" s="13" t="s">
        <v>372</v>
      </c>
    </row>
    <row r="39" spans="1:78" ht="18" customHeight="1">
      <c r="A39" s="3" t="s">
        <v>210</v>
      </c>
      <c r="B39" t="s">
        <v>373</v>
      </c>
      <c r="C39" t="str">
        <f t="shared" si="0"/>
        <v>LANSCOPE リモートデスクトップ powered by ISL Online追加/更新/作業</v>
      </c>
      <c r="D39" s="13" t="s">
        <v>525</v>
      </c>
      <c r="G39" s="13" t="s">
        <v>375</v>
      </c>
      <c r="I39" s="13" t="s">
        <v>398</v>
      </c>
      <c r="AP39" s="13" t="s">
        <v>372</v>
      </c>
      <c r="BA39" s="13" t="s">
        <v>372</v>
      </c>
      <c r="BL39" s="13" t="s">
        <v>372</v>
      </c>
      <c r="BX39" s="13" t="s">
        <v>372</v>
      </c>
    </row>
    <row r="40" spans="1:78" ht="18" customHeight="1">
      <c r="A40" s="294" t="s">
        <v>400</v>
      </c>
      <c r="B40" s="294" t="s">
        <v>149</v>
      </c>
      <c r="C40" t="str">
        <f t="shared" ref="C40:C41" si="2">A40&amp;B40</f>
        <v>LANSCOPE データアナライザー powered by MUCV(Splunk Cloud)新規</v>
      </c>
      <c r="D40" s="13" t="s">
        <v>401</v>
      </c>
      <c r="P40" s="13" t="s">
        <v>403</v>
      </c>
      <c r="AP40" s="13" t="s">
        <v>389</v>
      </c>
      <c r="BA40" s="13" t="s">
        <v>389</v>
      </c>
      <c r="BL40" s="13" t="s">
        <v>389</v>
      </c>
      <c r="BX40" s="13" t="s">
        <v>389</v>
      </c>
    </row>
    <row r="41" spans="1:78" ht="18" customHeight="1">
      <c r="A41" s="3" t="s">
        <v>400</v>
      </c>
      <c r="B41" t="s">
        <v>373</v>
      </c>
      <c r="C41" t="str">
        <f t="shared" si="2"/>
        <v>LANSCOPE データアナライザー powered by MUCV(Splunk Cloud)追加/更新/作業</v>
      </c>
      <c r="D41" s="13" t="s">
        <v>404</v>
      </c>
      <c r="AP41" s="13" t="s">
        <v>389</v>
      </c>
      <c r="BA41" s="13" t="s">
        <v>389</v>
      </c>
      <c r="BL41" s="13" t="s">
        <v>389</v>
      </c>
      <c r="BX41" s="13" t="s">
        <v>389</v>
      </c>
    </row>
    <row r="42" spans="1:78" ht="18" customHeight="1">
      <c r="A42" s="294"/>
      <c r="B42" s="294"/>
      <c r="E42" s="13"/>
      <c r="F42" s="13"/>
      <c r="I42" s="13"/>
      <c r="AP42" s="13"/>
      <c r="BA42" s="13"/>
      <c r="BL42" s="13"/>
      <c r="BX42" s="13"/>
    </row>
    <row r="43" spans="1:78" ht="18" customHeight="1">
      <c r="A43" s="3"/>
      <c r="D43" s="13"/>
      <c r="G43" s="13"/>
      <c r="I43" s="13"/>
      <c r="AP43" s="13"/>
      <c r="BA43" s="13"/>
      <c r="BL43" s="13"/>
      <c r="BX43" s="13"/>
    </row>
    <row r="44" spans="1:78" ht="18" customHeight="1">
      <c r="A44" s="3"/>
      <c r="B44" s="3"/>
      <c r="C44" t="str">
        <f>A44&amp;B44</f>
        <v/>
      </c>
      <c r="D44" s="13"/>
      <c r="G44" s="13"/>
      <c r="I44" s="13"/>
      <c r="AP44" s="13"/>
      <c r="BA44" s="13"/>
      <c r="BL44" s="13"/>
      <c r="BX44" s="13"/>
    </row>
    <row r="45" spans="1:78" ht="18" customHeight="1">
      <c r="A45" s="3"/>
      <c r="B45" s="3"/>
      <c r="C45" t="str">
        <f>A45&amp;B45</f>
        <v/>
      </c>
      <c r="D45" s="13"/>
      <c r="G45" s="13"/>
      <c r="I45" s="13"/>
      <c r="AP45" s="13"/>
      <c r="BA45" s="13"/>
      <c r="BL45" s="13"/>
      <c r="BX45" s="13"/>
    </row>
    <row r="46" spans="1:78" ht="18" customHeight="1">
      <c r="C46" t="str">
        <f>A44&amp;B44</f>
        <v/>
      </c>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row>
    <row r="47" spans="1:78" ht="60" customHeight="1">
      <c r="A47" s="4" t="s">
        <v>234</v>
      </c>
      <c r="B47" s="3" t="s">
        <v>263</v>
      </c>
      <c r="C47">
        <v>1</v>
      </c>
      <c r="D47" s="11">
        <v>2</v>
      </c>
      <c r="E47">
        <v>3</v>
      </c>
      <c r="F47" s="11">
        <v>4</v>
      </c>
      <c r="G47">
        <v>5</v>
      </c>
      <c r="H47" s="11">
        <v>6</v>
      </c>
      <c r="I47">
        <v>7</v>
      </c>
      <c r="J47" s="11">
        <v>8</v>
      </c>
      <c r="K47">
        <v>9</v>
      </c>
      <c r="L47" s="11">
        <v>10</v>
      </c>
      <c r="M47">
        <v>11</v>
      </c>
      <c r="N47" s="11">
        <v>12</v>
      </c>
      <c r="O47">
        <v>13</v>
      </c>
      <c r="P47" s="11">
        <v>14</v>
      </c>
      <c r="Q47">
        <v>15</v>
      </c>
      <c r="R47" s="11">
        <v>16</v>
      </c>
      <c r="S47">
        <v>17</v>
      </c>
      <c r="T47" s="11">
        <v>18</v>
      </c>
      <c r="U47">
        <v>19</v>
      </c>
      <c r="V47" s="11">
        <v>20</v>
      </c>
      <c r="W47">
        <v>21</v>
      </c>
      <c r="X47" s="11">
        <v>22</v>
      </c>
      <c r="Y47">
        <v>23</v>
      </c>
      <c r="Z47" s="11">
        <v>24</v>
      </c>
      <c r="AA47">
        <v>25</v>
      </c>
      <c r="AB47" s="11">
        <v>26</v>
      </c>
      <c r="AC47">
        <v>27</v>
      </c>
      <c r="AD47" s="11">
        <v>28</v>
      </c>
      <c r="AE47">
        <v>29</v>
      </c>
      <c r="AF47" s="11">
        <v>30</v>
      </c>
      <c r="AG47">
        <v>31</v>
      </c>
      <c r="AH47" s="11">
        <v>32</v>
      </c>
      <c r="AI47">
        <v>33</v>
      </c>
      <c r="AJ47" s="11">
        <v>34</v>
      </c>
      <c r="AK47">
        <v>35</v>
      </c>
      <c r="AL47" s="11">
        <v>36</v>
      </c>
      <c r="AM47">
        <v>37</v>
      </c>
      <c r="AN47" s="11">
        <v>38</v>
      </c>
      <c r="AO47">
        <v>39</v>
      </c>
      <c r="AP47" s="11">
        <v>40</v>
      </c>
      <c r="AQ47">
        <v>41</v>
      </c>
      <c r="AR47" s="11">
        <v>42</v>
      </c>
      <c r="AS47">
        <v>43</v>
      </c>
      <c r="AT47" s="11">
        <v>44</v>
      </c>
      <c r="AU47">
        <v>45</v>
      </c>
      <c r="AV47" s="11">
        <v>46</v>
      </c>
      <c r="AW47">
        <v>47</v>
      </c>
      <c r="AX47" s="11">
        <v>48</v>
      </c>
      <c r="AY47">
        <v>49</v>
      </c>
      <c r="AZ47" s="11">
        <v>50</v>
      </c>
      <c r="BA47">
        <v>51</v>
      </c>
      <c r="BB47" s="11">
        <v>52</v>
      </c>
      <c r="BC47">
        <v>53</v>
      </c>
      <c r="BD47" s="11">
        <v>54</v>
      </c>
      <c r="BE47">
        <v>55</v>
      </c>
      <c r="BF47" s="11">
        <v>56</v>
      </c>
      <c r="BG47">
        <v>57</v>
      </c>
      <c r="BH47" s="11">
        <v>58</v>
      </c>
      <c r="BI47">
        <v>59</v>
      </c>
      <c r="BJ47" s="11">
        <v>60</v>
      </c>
      <c r="BK47">
        <v>61</v>
      </c>
      <c r="BL47" s="11">
        <v>62</v>
      </c>
      <c r="BM47">
        <v>63</v>
      </c>
      <c r="BN47" s="11">
        <v>64</v>
      </c>
      <c r="BO47">
        <v>65</v>
      </c>
      <c r="BP47" s="11">
        <v>66</v>
      </c>
      <c r="BQ47">
        <v>67</v>
      </c>
      <c r="BR47" s="11">
        <v>68</v>
      </c>
      <c r="BS47">
        <v>69</v>
      </c>
      <c r="BT47" s="11">
        <v>70</v>
      </c>
      <c r="BU47" s="11">
        <v>71</v>
      </c>
      <c r="BV47" s="11">
        <v>72</v>
      </c>
      <c r="BW47" s="11">
        <v>73</v>
      </c>
      <c r="BX47" s="11">
        <v>74</v>
      </c>
      <c r="BY47" s="11">
        <v>75</v>
      </c>
      <c r="BZ47" s="11">
        <v>76</v>
      </c>
    </row>
    <row r="48" spans="1:78" ht="18" customHeight="1">
      <c r="A48" s="294" t="s">
        <v>147</v>
      </c>
      <c r="B48" s="294" t="s">
        <v>149</v>
      </c>
      <c r="C48" t="s">
        <v>526</v>
      </c>
    </row>
    <row r="49" spans="1:85" ht="18" customHeight="1">
      <c r="A49" s="3" t="s">
        <v>147</v>
      </c>
      <c r="B49" t="s">
        <v>373</v>
      </c>
      <c r="C49" t="s">
        <v>264</v>
      </c>
      <c r="D49" s="290" t="s">
        <v>93</v>
      </c>
      <c r="E49" s="290" t="s">
        <v>150</v>
      </c>
      <c r="F49" s="290" t="s">
        <v>4</v>
      </c>
      <c r="G49" s="291" t="s">
        <v>95</v>
      </c>
      <c r="H49" s="15" t="s">
        <v>6</v>
      </c>
      <c r="I49" s="8" t="s">
        <v>274</v>
      </c>
      <c r="J49" s="8" t="s">
        <v>275</v>
      </c>
      <c r="K49" s="8" t="s">
        <v>276</v>
      </c>
      <c r="L49" s="8" t="s">
        <v>277</v>
      </c>
      <c r="M49" s="8" t="s">
        <v>102</v>
      </c>
      <c r="N49" s="8" t="s">
        <v>278</v>
      </c>
      <c r="O49" s="8" t="s">
        <v>279</v>
      </c>
      <c r="P49" s="8" t="s">
        <v>280</v>
      </c>
      <c r="Q49" s="8" t="s">
        <v>281</v>
      </c>
      <c r="R49" s="8" t="s">
        <v>282</v>
      </c>
      <c r="S49" s="8" t="s">
        <v>283</v>
      </c>
      <c r="T49" s="8" t="s">
        <v>284</v>
      </c>
      <c r="U49" s="8" t="s">
        <v>285</v>
      </c>
      <c r="V49" s="8" t="s">
        <v>286</v>
      </c>
      <c r="W49" s="8" t="s">
        <v>287</v>
      </c>
      <c r="X49" s="8" t="s">
        <v>406</v>
      </c>
      <c r="Y49" s="8" t="s">
        <v>288</v>
      </c>
      <c r="Z49" s="8" t="s">
        <v>289</v>
      </c>
      <c r="AA49" s="15" t="s">
        <v>25</v>
      </c>
      <c r="AB49" s="8" t="s">
        <v>38</v>
      </c>
      <c r="AC49" s="8" t="s">
        <v>39</v>
      </c>
      <c r="AD49" s="8" t="s">
        <v>301</v>
      </c>
      <c r="AE49" s="8" t="s">
        <v>302</v>
      </c>
      <c r="AF49" s="15" t="s">
        <v>42</v>
      </c>
      <c r="AG49" s="8" t="s">
        <v>43</v>
      </c>
      <c r="AH49" s="15" t="s">
        <v>308</v>
      </c>
      <c r="AI49" s="8" t="s">
        <v>309</v>
      </c>
      <c r="AJ49" s="8" t="s">
        <v>310</v>
      </c>
      <c r="AK49" s="8" t="s">
        <v>311</v>
      </c>
      <c r="AL49" s="8" t="s">
        <v>312</v>
      </c>
      <c r="AM49" s="8" t="s">
        <v>313</v>
      </c>
      <c r="AN49" s="8" t="s">
        <v>314</v>
      </c>
      <c r="AO49" s="8" t="s">
        <v>315</v>
      </c>
      <c r="AP49" s="8" t="s">
        <v>316</v>
      </c>
      <c r="AQ49" s="8" t="s">
        <v>317</v>
      </c>
      <c r="AR49" s="8" t="s">
        <v>318</v>
      </c>
      <c r="AS49" s="8" t="s">
        <v>319</v>
      </c>
      <c r="AT49" s="8" t="s">
        <v>320</v>
      </c>
      <c r="AU49" s="8" t="s">
        <v>321</v>
      </c>
      <c r="AV49" s="8" t="s">
        <v>326</v>
      </c>
      <c r="AW49" s="8" t="s">
        <v>327</v>
      </c>
      <c r="AX49" s="8" t="s">
        <v>328</v>
      </c>
      <c r="AY49" s="8" t="s">
        <v>329</v>
      </c>
      <c r="AZ49" s="8" t="s">
        <v>330</v>
      </c>
      <c r="BA49" s="8" t="s">
        <v>331</v>
      </c>
      <c r="BB49" s="8" t="s">
        <v>332</v>
      </c>
      <c r="BC49" s="8" t="s">
        <v>333</v>
      </c>
      <c r="BD49" s="8" t="s">
        <v>334</v>
      </c>
      <c r="BE49" s="8" t="s">
        <v>335</v>
      </c>
      <c r="BF49" s="8" t="s">
        <v>336</v>
      </c>
      <c r="BG49" s="8" t="s">
        <v>69</v>
      </c>
      <c r="BH49" s="8" t="s">
        <v>346</v>
      </c>
      <c r="BI49" s="8" t="s">
        <v>347</v>
      </c>
      <c r="BJ49" s="8" t="s">
        <v>348</v>
      </c>
      <c r="BK49" s="8" t="s">
        <v>349</v>
      </c>
      <c r="BL49" s="8" t="s">
        <v>350</v>
      </c>
      <c r="BM49" s="8" t="s">
        <v>351</v>
      </c>
      <c r="BN49" s="8" t="s">
        <v>352</v>
      </c>
      <c r="BO49" s="8" t="s">
        <v>353</v>
      </c>
      <c r="BP49" s="8" t="s">
        <v>354</v>
      </c>
      <c r="BQ49" s="8" t="s">
        <v>355</v>
      </c>
      <c r="BR49" s="15" t="s">
        <v>44</v>
      </c>
      <c r="BS49" s="8" t="s">
        <v>239</v>
      </c>
      <c r="BT49" s="8" t="s">
        <v>356</v>
      </c>
      <c r="BU49" s="8" t="s">
        <v>357</v>
      </c>
      <c r="BV49" s="8" t="s">
        <v>358</v>
      </c>
      <c r="BW49" s="8" t="s">
        <v>359</v>
      </c>
      <c r="BX49" s="8" t="s">
        <v>360</v>
      </c>
      <c r="BY49" s="8" t="s">
        <v>361</v>
      </c>
      <c r="BZ49" s="8" t="s">
        <v>362</v>
      </c>
      <c r="CA49" s="8" t="s">
        <v>363</v>
      </c>
      <c r="CB49" s="8" t="s">
        <v>364</v>
      </c>
      <c r="CC49" s="8" t="s">
        <v>365</v>
      </c>
      <c r="CD49" s="17" t="s">
        <v>366</v>
      </c>
      <c r="CE49" s="18" t="s">
        <v>367</v>
      </c>
      <c r="CF49" s="17" t="s">
        <v>368</v>
      </c>
      <c r="CG49" s="17" t="s">
        <v>369</v>
      </c>
    </row>
    <row r="50" spans="1:85" ht="18" customHeight="1">
      <c r="A50" s="294" t="s">
        <v>376</v>
      </c>
      <c r="B50" s="294" t="s">
        <v>149</v>
      </c>
      <c r="C50" t="str">
        <f t="shared" ref="C50:C73" si="3">A48&amp;B48</f>
        <v>LANSCOPE エンドポイントマネージャー オンプレミス版新規</v>
      </c>
      <c r="D50" t="b">
        <v>0</v>
      </c>
      <c r="E50" t="b">
        <v>0</v>
      </c>
      <c r="F50" t="b">
        <v>0</v>
      </c>
      <c r="K50" t="b">
        <v>0</v>
      </c>
      <c r="M50" t="b">
        <v>0</v>
      </c>
      <c r="X50" t="b">
        <v>0</v>
      </c>
      <c r="AB50" t="b">
        <v>1</v>
      </c>
      <c r="AC50" t="b">
        <v>1</v>
      </c>
      <c r="AD50" t="b">
        <v>1</v>
      </c>
      <c r="AE50" t="b">
        <v>1</v>
      </c>
      <c r="AF50" t="b">
        <v>1</v>
      </c>
      <c r="AI50" t="b">
        <v>1</v>
      </c>
      <c r="AJ50" t="b">
        <v>1</v>
      </c>
      <c r="AK50" t="b">
        <v>1</v>
      </c>
      <c r="AL50" t="b">
        <v>1</v>
      </c>
      <c r="AM50" t="b">
        <v>1</v>
      </c>
      <c r="AP50" t="b">
        <v>1</v>
      </c>
      <c r="AQ50" t="b">
        <v>1</v>
      </c>
      <c r="AR50" t="b">
        <v>1</v>
      </c>
      <c r="AS50" t="b">
        <v>1</v>
      </c>
      <c r="AT50" t="b">
        <v>1</v>
      </c>
      <c r="AU50" t="b">
        <v>1</v>
      </c>
      <c r="AV50" t="b">
        <v>1</v>
      </c>
      <c r="AW50" t="b">
        <v>1</v>
      </c>
      <c r="AX50" t="b">
        <v>1</v>
      </c>
      <c r="AY50" t="b">
        <v>1</v>
      </c>
      <c r="AZ50" t="b">
        <v>1</v>
      </c>
      <c r="BA50" t="b">
        <v>1</v>
      </c>
      <c r="BB50" t="b">
        <v>1</v>
      </c>
      <c r="BC50" t="b">
        <v>1</v>
      </c>
      <c r="BD50" t="b">
        <v>1</v>
      </c>
      <c r="BE50" t="b">
        <v>1</v>
      </c>
      <c r="BF50" t="b">
        <v>1</v>
      </c>
      <c r="BG50" t="b">
        <v>1</v>
      </c>
      <c r="BH50" t="b">
        <v>1</v>
      </c>
      <c r="BI50" t="b">
        <v>1</v>
      </c>
      <c r="BJ50" t="b">
        <v>1</v>
      </c>
      <c r="BK50" t="b">
        <v>1</v>
      </c>
      <c r="BL50" t="b">
        <v>1</v>
      </c>
      <c r="BM50" t="b">
        <v>1</v>
      </c>
      <c r="BN50" t="b">
        <v>1</v>
      </c>
      <c r="BO50" t="b">
        <v>1</v>
      </c>
      <c r="BP50" t="b">
        <v>1</v>
      </c>
      <c r="BQ50" t="b">
        <v>1</v>
      </c>
      <c r="CG50" t="b">
        <v>1</v>
      </c>
    </row>
    <row r="51" spans="1:85" ht="18" customHeight="1">
      <c r="A51" s="3" t="s">
        <v>376</v>
      </c>
      <c r="B51" t="s">
        <v>373</v>
      </c>
      <c r="C51" t="str">
        <f t="shared" si="3"/>
        <v>LANSCOPE エンドポイントマネージャー オンプレミス版追加/更新/作業</v>
      </c>
      <c r="E51" t="b">
        <v>0</v>
      </c>
      <c r="F51" t="b">
        <v>0</v>
      </c>
      <c r="G51" t="b">
        <v>0</v>
      </c>
      <c r="J51" t="b">
        <v>0</v>
      </c>
      <c r="K51" t="b">
        <v>0</v>
      </c>
      <c r="L51" t="b">
        <v>0</v>
      </c>
      <c r="M51" t="b">
        <v>0</v>
      </c>
      <c r="N51" t="b">
        <v>0</v>
      </c>
      <c r="O51" t="b">
        <v>0</v>
      </c>
      <c r="P51" t="b">
        <v>0</v>
      </c>
      <c r="Q51" t="b">
        <v>0</v>
      </c>
      <c r="R51" t="b">
        <v>0</v>
      </c>
      <c r="S51" t="b">
        <v>0</v>
      </c>
      <c r="T51" t="b">
        <v>0</v>
      </c>
      <c r="U51" t="b">
        <v>0</v>
      </c>
      <c r="V51" t="b">
        <v>0</v>
      </c>
      <c r="W51" t="b">
        <v>0</v>
      </c>
      <c r="X51" t="b">
        <v>0</v>
      </c>
      <c r="Y51" t="b">
        <v>0</v>
      </c>
      <c r="Z51" t="b">
        <v>0</v>
      </c>
      <c r="AB51" t="b">
        <v>1</v>
      </c>
      <c r="AC51" t="b">
        <v>1</v>
      </c>
      <c r="AD51" t="b">
        <v>1</v>
      </c>
      <c r="AE51" t="b">
        <v>1</v>
      </c>
      <c r="AF51" t="b">
        <v>1</v>
      </c>
      <c r="AI51" t="b">
        <v>1</v>
      </c>
      <c r="AJ51" t="b">
        <v>1</v>
      </c>
      <c r="AK51" t="b">
        <v>1</v>
      </c>
      <c r="AL51" t="b">
        <v>1</v>
      </c>
      <c r="AM51" t="b">
        <v>1</v>
      </c>
      <c r="AP51" t="b">
        <v>1</v>
      </c>
      <c r="AQ51" t="b">
        <v>1</v>
      </c>
      <c r="AR51" t="b">
        <v>1</v>
      </c>
      <c r="AS51" t="b">
        <v>1</v>
      </c>
      <c r="AT51" t="b">
        <v>1</v>
      </c>
      <c r="AU51" t="b">
        <v>1</v>
      </c>
      <c r="AV51" t="b">
        <v>1</v>
      </c>
      <c r="AW51" t="b">
        <v>1</v>
      </c>
      <c r="AX51" t="b">
        <v>1</v>
      </c>
      <c r="AY51" t="b">
        <v>1</v>
      </c>
      <c r="AZ51" t="b">
        <v>1</v>
      </c>
      <c r="BA51" t="b">
        <v>1</v>
      </c>
      <c r="BB51" t="b">
        <v>1</v>
      </c>
      <c r="BC51" t="b">
        <v>1</v>
      </c>
      <c r="BD51" t="b">
        <v>1</v>
      </c>
      <c r="BE51" t="b">
        <v>1</v>
      </c>
      <c r="BF51" t="b">
        <v>1</v>
      </c>
      <c r="BG51" t="b">
        <v>1</v>
      </c>
      <c r="BH51" t="b">
        <v>1</v>
      </c>
      <c r="BI51" t="b">
        <v>1</v>
      </c>
      <c r="BJ51" t="b">
        <v>1</v>
      </c>
      <c r="BK51" t="b">
        <v>1</v>
      </c>
      <c r="BL51" t="b">
        <v>1</v>
      </c>
      <c r="BM51" t="b">
        <v>1</v>
      </c>
      <c r="BN51" t="b">
        <v>1</v>
      </c>
      <c r="BO51" t="b">
        <v>1</v>
      </c>
      <c r="BP51" t="b">
        <v>1</v>
      </c>
      <c r="BQ51" t="b">
        <v>1</v>
      </c>
      <c r="CG51" t="b">
        <v>1</v>
      </c>
    </row>
    <row r="52" spans="1:85" ht="18" customHeight="1">
      <c r="A52" s="294" t="s">
        <v>247</v>
      </c>
      <c r="B52" s="294" t="s">
        <v>149</v>
      </c>
      <c r="C52" t="str">
        <f t="shared" si="3"/>
        <v>LANSCOPE エンドポイントマネージャー クラウド版新規</v>
      </c>
      <c r="D52" t="b">
        <v>0</v>
      </c>
      <c r="K52" t="b">
        <v>0</v>
      </c>
      <c r="M52" t="b">
        <v>0</v>
      </c>
      <c r="V52" t="b">
        <v>0</v>
      </c>
      <c r="W52" t="b">
        <v>0</v>
      </c>
      <c r="X52" t="b">
        <v>0</v>
      </c>
      <c r="Y52" t="b">
        <v>0</v>
      </c>
      <c r="Z52" t="b">
        <v>0</v>
      </c>
      <c r="AA52" t="b">
        <v>0</v>
      </c>
      <c r="AB52" t="b">
        <v>1</v>
      </c>
      <c r="AC52" t="b">
        <v>1</v>
      </c>
      <c r="AD52" t="b">
        <v>1</v>
      </c>
      <c r="AE52" t="b">
        <v>1</v>
      </c>
      <c r="AF52" t="b">
        <v>1</v>
      </c>
      <c r="AI52" t="b">
        <v>1</v>
      </c>
      <c r="AJ52" t="b">
        <v>1</v>
      </c>
      <c r="AK52" t="b">
        <v>1</v>
      </c>
      <c r="AL52" t="b">
        <v>1</v>
      </c>
      <c r="AM52" t="b">
        <v>1</v>
      </c>
      <c r="AP52" t="b">
        <v>1</v>
      </c>
      <c r="AQ52" t="b">
        <v>1</v>
      </c>
      <c r="AR52" t="b">
        <v>1</v>
      </c>
      <c r="AS52" t="b">
        <v>1</v>
      </c>
      <c r="AT52" t="b">
        <v>1</v>
      </c>
      <c r="AU52" t="b">
        <v>1</v>
      </c>
      <c r="AV52" t="b">
        <v>1</v>
      </c>
      <c r="AW52" t="b">
        <v>1</v>
      </c>
      <c r="AX52" t="b">
        <v>1</v>
      </c>
      <c r="AY52" t="b">
        <v>1</v>
      </c>
      <c r="AZ52" t="b">
        <v>1</v>
      </c>
      <c r="BA52" t="b">
        <v>1</v>
      </c>
      <c r="BB52" t="b">
        <v>1</v>
      </c>
      <c r="BC52" t="b">
        <v>1</v>
      </c>
      <c r="BD52" t="b">
        <v>1</v>
      </c>
      <c r="BE52" t="b">
        <v>1</v>
      </c>
      <c r="BF52" t="b">
        <v>1</v>
      </c>
      <c r="BG52" t="b">
        <v>1</v>
      </c>
      <c r="BH52" t="b">
        <v>1</v>
      </c>
      <c r="BI52" t="b">
        <v>1</v>
      </c>
      <c r="BJ52" t="b">
        <v>1</v>
      </c>
      <c r="BK52" t="b">
        <v>1</v>
      </c>
      <c r="BL52" t="b">
        <v>1</v>
      </c>
      <c r="BM52" t="b">
        <v>1</v>
      </c>
      <c r="BN52" t="b">
        <v>1</v>
      </c>
      <c r="BO52" t="b">
        <v>1</v>
      </c>
      <c r="BP52" t="b">
        <v>1</v>
      </c>
      <c r="BQ52" t="b">
        <v>1</v>
      </c>
      <c r="CG52" t="b">
        <v>1</v>
      </c>
    </row>
    <row r="53" spans="1:85" ht="18" customHeight="1">
      <c r="A53" s="3" t="s">
        <v>247</v>
      </c>
      <c r="B53" t="s">
        <v>373</v>
      </c>
      <c r="C53" t="str">
        <f t="shared" si="3"/>
        <v>LANSCOPE エンドポイントマネージャー クラウド版追加/更新/作業</v>
      </c>
      <c r="E53" t="b">
        <v>0</v>
      </c>
      <c r="G53" t="b">
        <v>0</v>
      </c>
      <c r="J53" t="b">
        <v>0</v>
      </c>
      <c r="K53" t="b">
        <v>0</v>
      </c>
      <c r="L53" t="b">
        <v>0</v>
      </c>
      <c r="M53" t="b">
        <v>0</v>
      </c>
      <c r="N53" t="b">
        <v>0</v>
      </c>
      <c r="O53" t="b">
        <v>0</v>
      </c>
      <c r="P53" t="b">
        <v>0</v>
      </c>
      <c r="Q53" t="b">
        <v>0</v>
      </c>
      <c r="R53" t="b">
        <v>0</v>
      </c>
      <c r="S53" t="b">
        <v>0</v>
      </c>
      <c r="T53" t="b">
        <v>0</v>
      </c>
      <c r="U53" t="b">
        <v>0</v>
      </c>
      <c r="V53" t="b">
        <v>0</v>
      </c>
      <c r="W53" t="b">
        <v>0</v>
      </c>
      <c r="X53" t="b">
        <v>0</v>
      </c>
      <c r="Y53" t="b">
        <v>0</v>
      </c>
      <c r="Z53" t="b">
        <v>0</v>
      </c>
      <c r="AA53" t="b">
        <v>0</v>
      </c>
      <c r="AB53" t="b">
        <v>1</v>
      </c>
      <c r="AC53" t="b">
        <v>1</v>
      </c>
      <c r="AD53" t="b">
        <v>1</v>
      </c>
      <c r="AE53" t="b">
        <v>1</v>
      </c>
      <c r="AF53" t="b">
        <v>1</v>
      </c>
      <c r="AI53" t="b">
        <v>1</v>
      </c>
      <c r="AJ53" t="b">
        <v>1</v>
      </c>
      <c r="AK53" t="b">
        <v>1</v>
      </c>
      <c r="AL53" t="b">
        <v>1</v>
      </c>
      <c r="AM53" t="b">
        <v>1</v>
      </c>
      <c r="AP53" t="b">
        <v>1</v>
      </c>
      <c r="AQ53" t="b">
        <v>1</v>
      </c>
      <c r="AR53" t="b">
        <v>1</v>
      </c>
      <c r="AS53" t="b">
        <v>1</v>
      </c>
      <c r="AT53" t="b">
        <v>1</v>
      </c>
      <c r="AU53" t="b">
        <v>1</v>
      </c>
      <c r="AV53" t="b">
        <v>1</v>
      </c>
      <c r="AW53" t="b">
        <v>1</v>
      </c>
      <c r="AX53" t="b">
        <v>1</v>
      </c>
      <c r="AY53" t="b">
        <v>1</v>
      </c>
      <c r="AZ53" t="b">
        <v>1</v>
      </c>
      <c r="BA53" t="b">
        <v>1</v>
      </c>
      <c r="BB53" t="b">
        <v>1</v>
      </c>
      <c r="BC53" t="b">
        <v>1</v>
      </c>
      <c r="BD53" t="b">
        <v>1</v>
      </c>
      <c r="BE53" t="b">
        <v>1</v>
      </c>
      <c r="BF53" t="b">
        <v>1</v>
      </c>
      <c r="BG53" t="b">
        <v>1</v>
      </c>
      <c r="BH53" t="b">
        <v>1</v>
      </c>
      <c r="BI53" t="b">
        <v>1</v>
      </c>
      <c r="BJ53" t="b">
        <v>1</v>
      </c>
      <c r="BK53" t="b">
        <v>1</v>
      </c>
      <c r="BL53" t="b">
        <v>1</v>
      </c>
      <c r="BM53" t="b">
        <v>1</v>
      </c>
      <c r="BN53" t="b">
        <v>1</v>
      </c>
      <c r="BO53" t="b">
        <v>1</v>
      </c>
      <c r="BP53" t="b">
        <v>1</v>
      </c>
      <c r="BQ53" t="b">
        <v>1</v>
      </c>
      <c r="CG53" t="b">
        <v>1</v>
      </c>
    </row>
    <row r="54" spans="1:85" ht="18" customHeight="1">
      <c r="A54" s="294" t="s">
        <v>204</v>
      </c>
      <c r="B54" s="294" t="s">
        <v>149</v>
      </c>
      <c r="C54" t="str">
        <f t="shared" si="3"/>
        <v>LANSCOPE サイバープロテクション powered by Aurora Protect新規</v>
      </c>
      <c r="D54" t="b">
        <v>0</v>
      </c>
      <c r="F54" t="b">
        <v>0</v>
      </c>
      <c r="K54" t="b">
        <v>0</v>
      </c>
      <c r="M54" t="b">
        <v>0</v>
      </c>
      <c r="X54" t="b">
        <v>0</v>
      </c>
      <c r="AB54" t="b">
        <v>1</v>
      </c>
      <c r="AC54" t="b">
        <v>1</v>
      </c>
      <c r="AD54" t="b">
        <v>1</v>
      </c>
      <c r="AE54" t="b">
        <v>1</v>
      </c>
      <c r="AF54" t="b">
        <v>1</v>
      </c>
      <c r="AI54" t="b">
        <v>1</v>
      </c>
      <c r="AJ54" t="b">
        <v>1</v>
      </c>
      <c r="AK54" t="b">
        <v>1</v>
      </c>
      <c r="AL54" t="b">
        <v>1</v>
      </c>
      <c r="AM54" t="b">
        <v>1</v>
      </c>
      <c r="AP54" t="b">
        <v>1</v>
      </c>
      <c r="AQ54" t="b">
        <v>1</v>
      </c>
      <c r="AR54" t="b">
        <v>1</v>
      </c>
      <c r="AS54" t="b">
        <v>1</v>
      </c>
      <c r="AT54" t="b">
        <v>1</v>
      </c>
      <c r="AU54" t="b">
        <v>1</v>
      </c>
      <c r="AV54" t="b">
        <v>1</v>
      </c>
      <c r="AW54" t="b">
        <v>1</v>
      </c>
      <c r="AX54" t="b">
        <v>1</v>
      </c>
      <c r="AY54" t="b">
        <v>1</v>
      </c>
      <c r="AZ54" t="b">
        <v>1</v>
      </c>
      <c r="BA54" t="b">
        <v>1</v>
      </c>
      <c r="BB54" t="b">
        <v>1</v>
      </c>
      <c r="BC54" t="b">
        <v>1</v>
      </c>
      <c r="BD54" t="b">
        <v>1</v>
      </c>
      <c r="BE54" t="b">
        <v>1</v>
      </c>
      <c r="BF54" t="b">
        <v>1</v>
      </c>
      <c r="BG54" t="b">
        <v>1</v>
      </c>
      <c r="BH54" t="b">
        <v>1</v>
      </c>
      <c r="BI54" t="b">
        <v>1</v>
      </c>
      <c r="BJ54" t="b">
        <v>1</v>
      </c>
      <c r="BK54" t="b">
        <v>1</v>
      </c>
      <c r="BL54" t="b">
        <v>1</v>
      </c>
      <c r="BM54" t="b">
        <v>1</v>
      </c>
      <c r="BN54" t="b">
        <v>1</v>
      </c>
      <c r="BO54" t="b">
        <v>1</v>
      </c>
      <c r="BP54" t="b">
        <v>1</v>
      </c>
      <c r="BQ54" t="b">
        <v>1</v>
      </c>
      <c r="CG54" t="b">
        <v>1</v>
      </c>
    </row>
    <row r="55" spans="1:85" ht="18" customHeight="1">
      <c r="A55" s="3" t="s">
        <v>204</v>
      </c>
      <c r="B55" t="s">
        <v>373</v>
      </c>
      <c r="C55" t="str">
        <f t="shared" si="3"/>
        <v>LANSCOPE サイバープロテクション powered by Aurora Protect追加/更新/作業</v>
      </c>
      <c r="E55" t="b">
        <v>0</v>
      </c>
      <c r="F55" t="b">
        <v>0</v>
      </c>
      <c r="G55" t="b">
        <v>0</v>
      </c>
      <c r="J55" t="b">
        <v>0</v>
      </c>
      <c r="K55" t="b">
        <v>0</v>
      </c>
      <c r="L55" t="b">
        <v>0</v>
      </c>
      <c r="M55" t="b">
        <v>0</v>
      </c>
      <c r="N55" t="b">
        <v>0</v>
      </c>
      <c r="O55" t="b">
        <v>0</v>
      </c>
      <c r="P55" t="b">
        <v>0</v>
      </c>
      <c r="Q55" t="b">
        <v>0</v>
      </c>
      <c r="R55" t="b">
        <v>0</v>
      </c>
      <c r="S55" t="b">
        <v>0</v>
      </c>
      <c r="T55" t="b">
        <v>0</v>
      </c>
      <c r="U55" t="b">
        <v>0</v>
      </c>
      <c r="V55" t="b">
        <v>0</v>
      </c>
      <c r="W55" t="b">
        <v>0</v>
      </c>
      <c r="X55" t="b">
        <v>0</v>
      </c>
      <c r="Y55" t="b">
        <v>0</v>
      </c>
      <c r="Z55" t="b">
        <v>0</v>
      </c>
      <c r="AB55" t="b">
        <v>1</v>
      </c>
      <c r="AC55" t="b">
        <v>1</v>
      </c>
      <c r="AD55" t="b">
        <v>1</v>
      </c>
      <c r="AE55" t="b">
        <v>1</v>
      </c>
      <c r="AF55" t="b">
        <v>1</v>
      </c>
      <c r="AI55" t="b">
        <v>1</v>
      </c>
      <c r="AJ55" t="b">
        <v>1</v>
      </c>
      <c r="AK55" t="b">
        <v>1</v>
      </c>
      <c r="AL55" t="b">
        <v>1</v>
      </c>
      <c r="AM55" t="b">
        <v>1</v>
      </c>
      <c r="AP55" t="b">
        <v>1</v>
      </c>
      <c r="AQ55" t="b">
        <v>1</v>
      </c>
      <c r="AR55" t="b">
        <v>1</v>
      </c>
      <c r="AS55" t="b">
        <v>1</v>
      </c>
      <c r="AT55" t="b">
        <v>1</v>
      </c>
      <c r="AU55" t="b">
        <v>1</v>
      </c>
      <c r="AV55" t="b">
        <v>1</v>
      </c>
      <c r="AW55" t="b">
        <v>1</v>
      </c>
      <c r="AX55" t="b">
        <v>1</v>
      </c>
      <c r="AY55" t="b">
        <v>1</v>
      </c>
      <c r="AZ55" t="b">
        <v>1</v>
      </c>
      <c r="BA55" t="b">
        <v>1</v>
      </c>
      <c r="BB55" t="b">
        <v>1</v>
      </c>
      <c r="BC55" t="b">
        <v>1</v>
      </c>
      <c r="BD55" t="b">
        <v>1</v>
      </c>
      <c r="BE55" t="b">
        <v>1</v>
      </c>
      <c r="BF55" t="b">
        <v>1</v>
      </c>
      <c r="BG55" t="b">
        <v>1</v>
      </c>
      <c r="BH55" t="b">
        <v>1</v>
      </c>
      <c r="BI55" t="b">
        <v>1</v>
      </c>
      <c r="BJ55" t="b">
        <v>1</v>
      </c>
      <c r="BK55" t="b">
        <v>1</v>
      </c>
      <c r="BL55" t="b">
        <v>1</v>
      </c>
      <c r="BM55" t="b">
        <v>1</v>
      </c>
      <c r="BN55" t="b">
        <v>1</v>
      </c>
      <c r="BO55" t="b">
        <v>1</v>
      </c>
      <c r="BP55" t="b">
        <v>1</v>
      </c>
      <c r="BQ55" t="b">
        <v>1</v>
      </c>
      <c r="CG55" t="b">
        <v>1</v>
      </c>
    </row>
    <row r="56" spans="1:85" ht="18" customHeight="1">
      <c r="A56" s="294" t="s">
        <v>243</v>
      </c>
      <c r="B56" s="294" t="s">
        <v>149</v>
      </c>
      <c r="C56" t="str">
        <f t="shared" si="3"/>
        <v>LANSCOPE サイバープロテクション powered by Deep Instinct新規</v>
      </c>
      <c r="D56" t="b">
        <v>0</v>
      </c>
      <c r="F56" t="b">
        <v>0</v>
      </c>
      <c r="K56" t="b">
        <v>0</v>
      </c>
      <c r="M56" t="b">
        <v>0</v>
      </c>
      <c r="X56" t="b">
        <v>0</v>
      </c>
      <c r="AB56" t="b">
        <v>1</v>
      </c>
      <c r="AC56" t="b">
        <v>1</v>
      </c>
      <c r="AD56" t="b">
        <v>1</v>
      </c>
      <c r="AE56" t="b">
        <v>1</v>
      </c>
      <c r="AF56" t="b">
        <v>1</v>
      </c>
      <c r="AI56" t="b">
        <v>1</v>
      </c>
      <c r="AJ56" t="b">
        <v>1</v>
      </c>
      <c r="AK56" t="b">
        <v>1</v>
      </c>
      <c r="AL56" t="b">
        <v>1</v>
      </c>
      <c r="AM56" t="b">
        <v>1</v>
      </c>
      <c r="AP56" t="b">
        <v>1</v>
      </c>
      <c r="AQ56" t="b">
        <v>1</v>
      </c>
      <c r="AR56" t="b">
        <v>1</v>
      </c>
      <c r="AS56" t="b">
        <v>1</v>
      </c>
      <c r="AT56" t="b">
        <v>1</v>
      </c>
      <c r="AU56" t="b">
        <v>1</v>
      </c>
      <c r="AV56" t="b">
        <v>1</v>
      </c>
      <c r="AW56" t="b">
        <v>1</v>
      </c>
      <c r="AX56" t="b">
        <v>1</v>
      </c>
      <c r="AY56" t="b">
        <v>1</v>
      </c>
      <c r="AZ56" t="b">
        <v>1</v>
      </c>
      <c r="BA56" t="b">
        <v>1</v>
      </c>
      <c r="BB56" t="b">
        <v>1</v>
      </c>
      <c r="BC56" t="b">
        <v>1</v>
      </c>
      <c r="BD56" t="b">
        <v>1</v>
      </c>
      <c r="BE56" t="b">
        <v>1</v>
      </c>
      <c r="BF56" t="b">
        <v>1</v>
      </c>
      <c r="BG56" t="b">
        <v>1</v>
      </c>
      <c r="BH56" t="b">
        <v>1</v>
      </c>
      <c r="BI56" t="b">
        <v>1</v>
      </c>
      <c r="BJ56" t="b">
        <v>1</v>
      </c>
      <c r="BK56" t="b">
        <v>1</v>
      </c>
      <c r="BL56" t="b">
        <v>1</v>
      </c>
      <c r="BM56" t="b">
        <v>1</v>
      </c>
      <c r="BN56" t="b">
        <v>1</v>
      </c>
      <c r="BO56" t="b">
        <v>1</v>
      </c>
      <c r="BP56" t="b">
        <v>1</v>
      </c>
      <c r="BQ56" t="b">
        <v>1</v>
      </c>
      <c r="CG56" t="b">
        <v>1</v>
      </c>
    </row>
    <row r="57" spans="1:85" ht="18" customHeight="1">
      <c r="A57" s="3" t="s">
        <v>251</v>
      </c>
      <c r="B57" t="s">
        <v>373</v>
      </c>
      <c r="C57" t="str">
        <f t="shared" si="3"/>
        <v>LANSCOPE サイバープロテクション powered by Deep Instinct追加/更新/作業</v>
      </c>
      <c r="E57" t="b">
        <v>0</v>
      </c>
      <c r="F57" t="b">
        <v>0</v>
      </c>
      <c r="G57" t="b">
        <v>0</v>
      </c>
      <c r="J57" t="b">
        <v>0</v>
      </c>
      <c r="K57" t="b">
        <v>0</v>
      </c>
      <c r="L57" t="b">
        <v>0</v>
      </c>
      <c r="M57" t="b">
        <v>0</v>
      </c>
      <c r="N57" t="b">
        <v>0</v>
      </c>
      <c r="O57" t="b">
        <v>0</v>
      </c>
      <c r="P57" t="b">
        <v>0</v>
      </c>
      <c r="Q57" t="b">
        <v>0</v>
      </c>
      <c r="R57" t="b">
        <v>0</v>
      </c>
      <c r="S57" t="b">
        <v>0</v>
      </c>
      <c r="T57" t="b">
        <v>0</v>
      </c>
      <c r="U57" t="b">
        <v>0</v>
      </c>
      <c r="V57" t="b">
        <v>0</v>
      </c>
      <c r="W57" t="b">
        <v>0</v>
      </c>
      <c r="X57" t="b">
        <v>0</v>
      </c>
      <c r="Y57" t="b">
        <v>0</v>
      </c>
      <c r="Z57" t="b">
        <v>0</v>
      </c>
      <c r="AA57" t="b">
        <v>0</v>
      </c>
      <c r="AB57" t="b">
        <v>1</v>
      </c>
      <c r="AC57" t="b">
        <v>1</v>
      </c>
      <c r="AD57" t="b">
        <v>1</v>
      </c>
      <c r="AE57" t="b">
        <v>1</v>
      </c>
      <c r="AF57" t="b">
        <v>1</v>
      </c>
      <c r="AI57" t="b">
        <v>1</v>
      </c>
      <c r="AJ57" t="b">
        <v>1</v>
      </c>
      <c r="AK57" t="b">
        <v>1</v>
      </c>
      <c r="AL57" t="b">
        <v>1</v>
      </c>
      <c r="AM57" t="b">
        <v>1</v>
      </c>
      <c r="AP57" t="b">
        <v>1</v>
      </c>
      <c r="AQ57" t="b">
        <v>1</v>
      </c>
      <c r="AR57" t="b">
        <v>1</v>
      </c>
      <c r="AS57" t="b">
        <v>1</v>
      </c>
      <c r="AT57" t="b">
        <v>1</v>
      </c>
      <c r="AU57" t="b">
        <v>1</v>
      </c>
      <c r="AV57" t="b">
        <v>1</v>
      </c>
      <c r="AW57" t="b">
        <v>1</v>
      </c>
      <c r="AX57" t="b">
        <v>1</v>
      </c>
      <c r="AY57" t="b">
        <v>1</v>
      </c>
      <c r="AZ57" t="b">
        <v>1</v>
      </c>
      <c r="BA57" t="b">
        <v>1</v>
      </c>
      <c r="BB57" t="b">
        <v>1</v>
      </c>
      <c r="BC57" t="b">
        <v>1</v>
      </c>
      <c r="BD57" t="b">
        <v>1</v>
      </c>
      <c r="BE57" t="b">
        <v>1</v>
      </c>
      <c r="BF57" t="b">
        <v>1</v>
      </c>
      <c r="BG57" t="b">
        <v>1</v>
      </c>
      <c r="BH57" t="b">
        <v>1</v>
      </c>
      <c r="BI57" t="b">
        <v>1</v>
      </c>
      <c r="BJ57" t="b">
        <v>1</v>
      </c>
      <c r="BK57" t="b">
        <v>1</v>
      </c>
      <c r="BL57" t="b">
        <v>1</v>
      </c>
      <c r="BM57" t="b">
        <v>1</v>
      </c>
      <c r="BN57" t="b">
        <v>1</v>
      </c>
      <c r="BO57" t="b">
        <v>1</v>
      </c>
      <c r="BP57" t="b">
        <v>1</v>
      </c>
      <c r="BQ57" t="b">
        <v>1</v>
      </c>
      <c r="CG57" t="b">
        <v>1</v>
      </c>
    </row>
    <row r="58" spans="1:85" ht="18" customHeight="1">
      <c r="A58" s="294" t="s">
        <v>246</v>
      </c>
      <c r="B58" s="294" t="s">
        <v>149</v>
      </c>
      <c r="C58" t="str">
        <f t="shared" si="3"/>
        <v>LANSCOPE プロフェッショナルサービス　脆弱性診断新規</v>
      </c>
      <c r="D58" t="b">
        <v>0</v>
      </c>
      <c r="E58" t="b">
        <v>0</v>
      </c>
      <c r="F58" t="b">
        <v>0</v>
      </c>
      <c r="G58" t="b">
        <v>0</v>
      </c>
      <c r="K58" t="b">
        <v>0</v>
      </c>
      <c r="M58" t="b">
        <v>0</v>
      </c>
      <c r="V58" t="b">
        <v>0</v>
      </c>
      <c r="W58" t="b">
        <v>0</v>
      </c>
      <c r="X58" t="b">
        <v>0</v>
      </c>
      <c r="Y58" t="b">
        <v>0</v>
      </c>
      <c r="Z58" t="b">
        <v>0</v>
      </c>
      <c r="AA58" t="b">
        <v>0</v>
      </c>
      <c r="AB58" t="b">
        <v>1</v>
      </c>
      <c r="AC58" t="b">
        <v>1</v>
      </c>
      <c r="AD58" t="b">
        <v>1</v>
      </c>
      <c r="AE58" t="b">
        <v>1</v>
      </c>
      <c r="AF58" t="b">
        <v>1</v>
      </c>
      <c r="AI58" t="b">
        <v>1</v>
      </c>
      <c r="AJ58" t="b">
        <v>1</v>
      </c>
      <c r="AK58" t="b">
        <v>1</v>
      </c>
      <c r="AL58" t="b">
        <v>1</v>
      </c>
      <c r="AM58" t="b">
        <v>1</v>
      </c>
      <c r="AP58" t="b">
        <v>1</v>
      </c>
      <c r="AQ58" t="b">
        <v>1</v>
      </c>
      <c r="AR58" t="b">
        <v>1</v>
      </c>
      <c r="AS58" t="b">
        <v>1</v>
      </c>
      <c r="AT58" t="b">
        <v>1</v>
      </c>
      <c r="AU58" t="b">
        <v>1</v>
      </c>
      <c r="AV58" t="b">
        <v>1</v>
      </c>
      <c r="AW58" t="b">
        <v>1</v>
      </c>
      <c r="AX58" t="b">
        <v>1</v>
      </c>
      <c r="AY58" t="b">
        <v>1</v>
      </c>
      <c r="AZ58" t="b">
        <v>1</v>
      </c>
      <c r="BA58" t="b">
        <v>1</v>
      </c>
      <c r="BB58" t="b">
        <v>1</v>
      </c>
      <c r="BC58" t="b">
        <v>1</v>
      </c>
      <c r="BD58" t="b">
        <v>1</v>
      </c>
      <c r="BE58" t="b">
        <v>1</v>
      </c>
      <c r="BF58" t="b">
        <v>1</v>
      </c>
      <c r="BG58" t="b">
        <v>1</v>
      </c>
      <c r="BH58" t="b">
        <v>1</v>
      </c>
      <c r="BI58" t="b">
        <v>1</v>
      </c>
      <c r="BJ58" t="b">
        <v>1</v>
      </c>
      <c r="BK58" t="b">
        <v>1</v>
      </c>
      <c r="BL58" t="b">
        <v>1</v>
      </c>
      <c r="BM58" t="b">
        <v>1</v>
      </c>
      <c r="BN58" t="b">
        <v>1</v>
      </c>
      <c r="BO58" t="b">
        <v>1</v>
      </c>
      <c r="BP58" t="b">
        <v>1</v>
      </c>
      <c r="BQ58" t="b">
        <v>1</v>
      </c>
      <c r="CG58" t="b">
        <v>1</v>
      </c>
    </row>
    <row r="59" spans="1:85" ht="18" customHeight="1">
      <c r="A59" s="3" t="s">
        <v>246</v>
      </c>
      <c r="B59" t="s">
        <v>373</v>
      </c>
      <c r="C59" t="str">
        <f t="shared" si="3"/>
        <v>LANSCOPE プロフェッショナルサービス　脆弱性診断追加/更新/作業</v>
      </c>
      <c r="D59" t="b">
        <v>0</v>
      </c>
      <c r="E59" t="b">
        <v>0</v>
      </c>
      <c r="F59" t="b">
        <v>0</v>
      </c>
      <c r="G59" t="b">
        <v>0</v>
      </c>
      <c r="K59" t="b">
        <v>0</v>
      </c>
      <c r="M59" t="b">
        <v>0</v>
      </c>
      <c r="V59" t="b">
        <v>0</v>
      </c>
      <c r="W59" t="b">
        <v>0</v>
      </c>
      <c r="X59" t="b">
        <v>0</v>
      </c>
      <c r="Y59" t="b">
        <v>0</v>
      </c>
      <c r="Z59" t="b">
        <v>0</v>
      </c>
      <c r="AA59" t="b">
        <v>0</v>
      </c>
      <c r="AB59" t="b">
        <v>1</v>
      </c>
      <c r="AC59" t="b">
        <v>1</v>
      </c>
      <c r="AD59" t="b">
        <v>1</v>
      </c>
      <c r="AE59" t="b">
        <v>1</v>
      </c>
      <c r="AF59" t="b">
        <v>1</v>
      </c>
      <c r="AI59" t="b">
        <v>1</v>
      </c>
      <c r="AJ59" t="b">
        <v>1</v>
      </c>
      <c r="AK59" t="b">
        <v>1</v>
      </c>
      <c r="AL59" t="b">
        <v>1</v>
      </c>
      <c r="AM59" t="b">
        <v>1</v>
      </c>
      <c r="AP59" t="b">
        <v>1</v>
      </c>
      <c r="AQ59" t="b">
        <v>1</v>
      </c>
      <c r="AR59" t="b">
        <v>1</v>
      </c>
      <c r="AS59" t="b">
        <v>1</v>
      </c>
      <c r="AT59" t="b">
        <v>1</v>
      </c>
      <c r="AU59" t="b">
        <v>1</v>
      </c>
      <c r="AV59" t="b">
        <v>1</v>
      </c>
      <c r="AW59" t="b">
        <v>1</v>
      </c>
      <c r="AX59" t="b">
        <v>1</v>
      </c>
      <c r="AY59" t="b">
        <v>1</v>
      </c>
      <c r="AZ59" t="b">
        <v>1</v>
      </c>
      <c r="BA59" t="b">
        <v>1</v>
      </c>
      <c r="BB59" t="b">
        <v>1</v>
      </c>
      <c r="BC59" t="b">
        <v>1</v>
      </c>
      <c r="BD59" t="b">
        <v>1</v>
      </c>
      <c r="BE59" t="b">
        <v>1</v>
      </c>
      <c r="BF59" t="b">
        <v>1</v>
      </c>
      <c r="BG59" t="b">
        <v>1</v>
      </c>
      <c r="BH59" t="b">
        <v>1</v>
      </c>
      <c r="BI59" t="b">
        <v>1</v>
      </c>
      <c r="BJ59" t="b">
        <v>1</v>
      </c>
      <c r="BK59" t="b">
        <v>1</v>
      </c>
      <c r="BL59" t="b">
        <v>1</v>
      </c>
      <c r="BM59" t="b">
        <v>1</v>
      </c>
      <c r="BN59" t="b">
        <v>1</v>
      </c>
      <c r="BO59" t="b">
        <v>1</v>
      </c>
      <c r="BP59" t="b">
        <v>1</v>
      </c>
      <c r="BQ59" t="b">
        <v>1</v>
      </c>
      <c r="CG59" t="b">
        <v>1</v>
      </c>
    </row>
    <row r="60" spans="1:85" ht="18" customHeight="1">
      <c r="A60" s="294" t="s">
        <v>390</v>
      </c>
      <c r="B60" s="294" t="s">
        <v>149</v>
      </c>
      <c r="C60" t="str">
        <f t="shared" si="3"/>
        <v>LANSCOPE プロフェッショナルサービス　DarkTrace新規</v>
      </c>
      <c r="D60" t="b">
        <v>0</v>
      </c>
      <c r="E60" t="b">
        <v>0</v>
      </c>
      <c r="F60" t="b">
        <v>0</v>
      </c>
      <c r="K60" t="b">
        <v>0</v>
      </c>
      <c r="M60" t="b">
        <v>0</v>
      </c>
      <c r="X60" t="b">
        <v>0</v>
      </c>
      <c r="AB60" t="b">
        <v>1</v>
      </c>
      <c r="AC60" t="b">
        <v>1</v>
      </c>
      <c r="AD60" t="b">
        <v>1</v>
      </c>
      <c r="AE60" t="b">
        <v>1</v>
      </c>
      <c r="AF60" t="b">
        <v>1</v>
      </c>
      <c r="AI60" t="b">
        <v>1</v>
      </c>
      <c r="AJ60" t="b">
        <v>1</v>
      </c>
      <c r="AK60" t="b">
        <v>1</v>
      </c>
      <c r="AL60" t="b">
        <v>1</v>
      </c>
      <c r="AM60" t="b">
        <v>1</v>
      </c>
      <c r="AP60" t="b">
        <v>1</v>
      </c>
      <c r="AQ60" t="b">
        <v>1</v>
      </c>
      <c r="AR60" t="b">
        <v>1</v>
      </c>
      <c r="AS60" t="b">
        <v>1</v>
      </c>
      <c r="AT60" t="b">
        <v>1</v>
      </c>
      <c r="AU60" t="b">
        <v>1</v>
      </c>
      <c r="AV60" t="b">
        <v>1</v>
      </c>
      <c r="AW60" t="b">
        <v>1</v>
      </c>
      <c r="AX60" t="b">
        <v>1</v>
      </c>
      <c r="AY60" t="b">
        <v>1</v>
      </c>
      <c r="AZ60" t="b">
        <v>1</v>
      </c>
      <c r="BA60" t="b">
        <v>1</v>
      </c>
      <c r="BB60" t="b">
        <v>1</v>
      </c>
      <c r="BC60" t="b">
        <v>1</v>
      </c>
      <c r="BD60" t="b">
        <v>1</v>
      </c>
      <c r="BE60" t="b">
        <v>1</v>
      </c>
      <c r="BF60" t="b">
        <v>1</v>
      </c>
      <c r="BG60" t="b">
        <v>1</v>
      </c>
      <c r="BH60" t="b">
        <v>1</v>
      </c>
      <c r="BI60" t="b">
        <v>1</v>
      </c>
      <c r="BJ60" t="b">
        <v>1</v>
      </c>
      <c r="BK60" t="b">
        <v>1</v>
      </c>
      <c r="BL60" t="b">
        <v>1</v>
      </c>
      <c r="BM60" t="b">
        <v>1</v>
      </c>
      <c r="BN60" t="b">
        <v>1</v>
      </c>
      <c r="BO60" t="b">
        <v>1</v>
      </c>
      <c r="BP60" t="b">
        <v>1</v>
      </c>
      <c r="BQ60" t="b">
        <v>1</v>
      </c>
      <c r="CG60" t="b">
        <v>1</v>
      </c>
    </row>
    <row r="61" spans="1:85" ht="18" customHeight="1">
      <c r="A61" s="3" t="s">
        <v>390</v>
      </c>
      <c r="B61" t="s">
        <v>373</v>
      </c>
      <c r="C61" t="str">
        <f t="shared" si="3"/>
        <v>LANSCOPE プロフェッショナルサービス　DarkTrace追加/更新/作業</v>
      </c>
      <c r="D61" t="b">
        <v>0</v>
      </c>
      <c r="E61" t="b">
        <v>0</v>
      </c>
      <c r="F61" t="b">
        <v>0</v>
      </c>
      <c r="K61" t="b">
        <v>0</v>
      </c>
      <c r="M61" t="b">
        <v>0</v>
      </c>
      <c r="X61" t="b">
        <v>0</v>
      </c>
      <c r="AB61" t="b">
        <v>1</v>
      </c>
      <c r="AC61" t="b">
        <v>1</v>
      </c>
      <c r="AD61" t="b">
        <v>1</v>
      </c>
      <c r="AE61" t="b">
        <v>1</v>
      </c>
      <c r="AF61" t="b">
        <v>1</v>
      </c>
      <c r="AI61" t="b">
        <v>1</v>
      </c>
      <c r="AJ61" t="b">
        <v>1</v>
      </c>
      <c r="AK61" t="b">
        <v>1</v>
      </c>
      <c r="AL61" t="b">
        <v>1</v>
      </c>
      <c r="AM61" t="b">
        <v>1</v>
      </c>
      <c r="AP61" t="b">
        <v>1</v>
      </c>
      <c r="AQ61" t="b">
        <v>1</v>
      </c>
      <c r="AR61" t="b">
        <v>1</v>
      </c>
      <c r="AS61" t="b">
        <v>1</v>
      </c>
      <c r="AT61" t="b">
        <v>1</v>
      </c>
      <c r="AU61" t="b">
        <v>1</v>
      </c>
      <c r="AV61" t="b">
        <v>1</v>
      </c>
      <c r="AW61" t="b">
        <v>1</v>
      </c>
      <c r="AX61" t="b">
        <v>1</v>
      </c>
      <c r="AY61" t="b">
        <v>1</v>
      </c>
      <c r="AZ61" t="b">
        <v>1</v>
      </c>
      <c r="BA61" t="b">
        <v>1</v>
      </c>
      <c r="BB61" t="b">
        <v>1</v>
      </c>
      <c r="BC61" t="b">
        <v>1</v>
      </c>
      <c r="BD61" t="b">
        <v>1</v>
      </c>
      <c r="BE61" t="b">
        <v>1</v>
      </c>
      <c r="BF61" t="b">
        <v>1</v>
      </c>
      <c r="BG61" t="b">
        <v>1</v>
      </c>
      <c r="BH61" t="b">
        <v>1</v>
      </c>
      <c r="BI61" t="b">
        <v>1</v>
      </c>
      <c r="BJ61" t="b">
        <v>1</v>
      </c>
      <c r="BK61" t="b">
        <v>1</v>
      </c>
      <c r="BL61" t="b">
        <v>1</v>
      </c>
      <c r="BM61" t="b">
        <v>1</v>
      </c>
      <c r="BN61" t="b">
        <v>1</v>
      </c>
      <c r="BO61" t="b">
        <v>1</v>
      </c>
      <c r="BP61" t="b">
        <v>1</v>
      </c>
      <c r="BQ61" t="b">
        <v>1</v>
      </c>
      <c r="CG61" t="b">
        <v>1</v>
      </c>
    </row>
    <row r="62" spans="1:85" ht="18" customHeight="1">
      <c r="A62" s="294" t="s">
        <v>249</v>
      </c>
      <c r="B62" s="294" t="s">
        <v>149</v>
      </c>
      <c r="C62" t="str">
        <f t="shared" si="3"/>
        <v>LANSCOPE プロフェッショナルサービス　Panorays新規</v>
      </c>
      <c r="D62" t="b">
        <v>0</v>
      </c>
      <c r="E62" t="b">
        <v>0</v>
      </c>
      <c r="F62" t="b">
        <v>0</v>
      </c>
      <c r="K62" t="b">
        <v>1</v>
      </c>
      <c r="AB62" t="b">
        <v>1</v>
      </c>
      <c r="AC62" t="b">
        <v>1</v>
      </c>
      <c r="AD62" t="b">
        <v>1</v>
      </c>
      <c r="AE62" t="b">
        <v>1</v>
      </c>
      <c r="AF62" t="b">
        <v>1</v>
      </c>
      <c r="AI62" t="b">
        <v>1</v>
      </c>
      <c r="AJ62" t="b">
        <v>1</v>
      </c>
      <c r="AK62" t="b">
        <v>1</v>
      </c>
      <c r="AL62" t="b">
        <v>1</v>
      </c>
      <c r="AM62" t="b">
        <v>1</v>
      </c>
      <c r="AN62" t="b">
        <v>1</v>
      </c>
      <c r="AO62" t="b">
        <v>1</v>
      </c>
      <c r="AP62" t="b">
        <v>1</v>
      </c>
      <c r="AQ62" t="b">
        <v>1</v>
      </c>
      <c r="AR62" t="b">
        <v>1</v>
      </c>
      <c r="AS62" t="b">
        <v>1</v>
      </c>
      <c r="AT62" t="b">
        <v>1</v>
      </c>
      <c r="AU62" t="b">
        <v>1</v>
      </c>
      <c r="AV62" t="b">
        <v>1</v>
      </c>
      <c r="AW62" t="b">
        <v>1</v>
      </c>
      <c r="AX62" t="b">
        <v>1</v>
      </c>
      <c r="AY62" t="b">
        <v>1</v>
      </c>
      <c r="AZ62" t="b">
        <v>1</v>
      </c>
      <c r="BA62" t="b">
        <v>1</v>
      </c>
      <c r="BB62" t="b">
        <v>1</v>
      </c>
      <c r="BC62" t="b">
        <v>1</v>
      </c>
      <c r="BD62" t="b">
        <v>1</v>
      </c>
      <c r="BE62" t="b">
        <v>1</v>
      </c>
      <c r="BF62" t="b">
        <v>1</v>
      </c>
      <c r="BG62" t="b">
        <v>1</v>
      </c>
      <c r="BH62" t="b">
        <v>1</v>
      </c>
      <c r="BI62" t="b">
        <v>1</v>
      </c>
      <c r="BJ62" t="b">
        <v>1</v>
      </c>
      <c r="BK62" t="b">
        <v>1</v>
      </c>
      <c r="BL62" t="b">
        <v>1</v>
      </c>
      <c r="BM62" t="b">
        <v>1</v>
      </c>
      <c r="BN62" t="b">
        <v>1</v>
      </c>
      <c r="BO62" t="b">
        <v>1</v>
      </c>
      <c r="BP62" t="b">
        <v>1</v>
      </c>
      <c r="BQ62" t="b">
        <v>1</v>
      </c>
      <c r="CG62" t="b">
        <v>1</v>
      </c>
    </row>
    <row r="63" spans="1:85" ht="18" customHeight="1">
      <c r="A63" s="3" t="s">
        <v>249</v>
      </c>
      <c r="B63" t="s">
        <v>373</v>
      </c>
      <c r="C63" t="str">
        <f t="shared" si="3"/>
        <v>LANSCOPE プロフェッショナルサービス　Panorays追加/更新/作業</v>
      </c>
      <c r="D63" t="b">
        <v>0</v>
      </c>
      <c r="E63" t="b">
        <v>0</v>
      </c>
      <c r="F63" t="b">
        <v>0</v>
      </c>
      <c r="K63" t="b">
        <v>1</v>
      </c>
      <c r="AB63" t="b">
        <v>1</v>
      </c>
      <c r="AC63" t="b">
        <v>1</v>
      </c>
      <c r="AD63" t="b">
        <v>1</v>
      </c>
      <c r="AE63" t="b">
        <v>1</v>
      </c>
      <c r="AF63" t="b">
        <v>1</v>
      </c>
      <c r="AI63" t="b">
        <v>1</v>
      </c>
      <c r="AJ63" t="b">
        <v>1</v>
      </c>
      <c r="AK63" t="b">
        <v>1</v>
      </c>
      <c r="AL63" t="b">
        <v>1</v>
      </c>
      <c r="AM63" t="b">
        <v>1</v>
      </c>
      <c r="AN63" t="b">
        <v>1</v>
      </c>
      <c r="AO63" t="b">
        <v>1</v>
      </c>
      <c r="AP63" t="b">
        <v>1</v>
      </c>
      <c r="AQ63" t="b">
        <v>1</v>
      </c>
      <c r="AR63" t="b">
        <v>1</v>
      </c>
      <c r="AS63" t="b">
        <v>1</v>
      </c>
      <c r="AT63" t="b">
        <v>1</v>
      </c>
      <c r="AU63" t="b">
        <v>1</v>
      </c>
      <c r="AV63" t="b">
        <v>1</v>
      </c>
      <c r="AW63" t="b">
        <v>1</v>
      </c>
      <c r="AX63" t="b">
        <v>1</v>
      </c>
      <c r="AY63" t="b">
        <v>1</v>
      </c>
      <c r="AZ63" t="b">
        <v>1</v>
      </c>
      <c r="BA63" t="b">
        <v>1</v>
      </c>
      <c r="BB63" t="b">
        <v>1</v>
      </c>
      <c r="BC63" t="b">
        <v>1</v>
      </c>
      <c r="BD63" t="b">
        <v>1</v>
      </c>
      <c r="BE63" t="b">
        <v>1</v>
      </c>
      <c r="BF63" t="b">
        <v>1</v>
      </c>
      <c r="BG63" t="b">
        <v>1</v>
      </c>
      <c r="BH63" t="b">
        <v>1</v>
      </c>
      <c r="BI63" t="b">
        <v>1</v>
      </c>
      <c r="BJ63" t="b">
        <v>1</v>
      </c>
      <c r="BK63" t="b">
        <v>1</v>
      </c>
      <c r="BL63" t="b">
        <v>1</v>
      </c>
      <c r="BM63" t="b">
        <v>1</v>
      </c>
      <c r="BN63" t="b">
        <v>1</v>
      </c>
      <c r="BO63" t="b">
        <v>1</v>
      </c>
      <c r="BP63" t="b">
        <v>1</v>
      </c>
      <c r="BQ63" t="b">
        <v>1</v>
      </c>
      <c r="CG63" t="b">
        <v>1</v>
      </c>
    </row>
    <row r="64" spans="1:85" ht="18" customHeight="1">
      <c r="A64" s="294" t="s">
        <v>255</v>
      </c>
      <c r="B64" s="294" t="s">
        <v>149</v>
      </c>
      <c r="C64" t="str">
        <f t="shared" si="3"/>
        <v>LANSCOPE サイバープロテクション　インシデント対応パッケージ新規</v>
      </c>
      <c r="D64" t="b">
        <v>0</v>
      </c>
      <c r="E64" t="b">
        <v>0</v>
      </c>
      <c r="F64" t="b">
        <v>0</v>
      </c>
      <c r="K64" t="b">
        <v>1</v>
      </c>
      <c r="AB64" t="b">
        <v>1</v>
      </c>
      <c r="AC64" t="b">
        <v>1</v>
      </c>
      <c r="AD64" t="b">
        <v>1</v>
      </c>
      <c r="AE64" t="b">
        <v>1</v>
      </c>
      <c r="AF64" t="b">
        <v>1</v>
      </c>
      <c r="AI64" t="b">
        <v>1</v>
      </c>
      <c r="AJ64" t="b">
        <v>1</v>
      </c>
      <c r="AK64" t="b">
        <v>1</v>
      </c>
      <c r="AL64" t="b">
        <v>1</v>
      </c>
      <c r="AM64" t="b">
        <v>1</v>
      </c>
      <c r="AP64" t="b">
        <v>1</v>
      </c>
      <c r="AQ64" t="b">
        <v>1</v>
      </c>
      <c r="AR64" t="b">
        <v>1</v>
      </c>
      <c r="AS64" t="b">
        <v>1</v>
      </c>
      <c r="AT64" t="b">
        <v>1</v>
      </c>
      <c r="AU64" t="b">
        <v>1</v>
      </c>
      <c r="AV64" t="b">
        <v>1</v>
      </c>
      <c r="AW64" t="b">
        <v>1</v>
      </c>
      <c r="AX64" t="b">
        <v>1</v>
      </c>
      <c r="AY64" t="b">
        <v>1</v>
      </c>
      <c r="AZ64" t="b">
        <v>1</v>
      </c>
      <c r="BA64" t="b">
        <v>1</v>
      </c>
      <c r="BB64" t="b">
        <v>1</v>
      </c>
      <c r="BC64" t="b">
        <v>1</v>
      </c>
      <c r="BD64" t="b">
        <v>1</v>
      </c>
      <c r="BE64" t="b">
        <v>1</v>
      </c>
      <c r="BF64" t="b">
        <v>1</v>
      </c>
      <c r="BG64" t="b">
        <v>1</v>
      </c>
      <c r="BH64" t="b">
        <v>1</v>
      </c>
      <c r="BI64" t="b">
        <v>1</v>
      </c>
      <c r="BJ64" t="b">
        <v>1</v>
      </c>
      <c r="BK64" t="b">
        <v>1</v>
      </c>
      <c r="BL64" t="b">
        <v>1</v>
      </c>
      <c r="BM64" t="b">
        <v>1</v>
      </c>
      <c r="BN64" t="b">
        <v>1</v>
      </c>
      <c r="BO64" t="b">
        <v>1</v>
      </c>
      <c r="BP64" t="b">
        <v>1</v>
      </c>
      <c r="BQ64" t="b">
        <v>1</v>
      </c>
      <c r="CG64" t="b">
        <v>1</v>
      </c>
    </row>
    <row r="65" spans="1:85" ht="18" customHeight="1">
      <c r="A65" s="3" t="s">
        <v>255</v>
      </c>
      <c r="B65" t="s">
        <v>373</v>
      </c>
      <c r="C65" t="str">
        <f t="shared" si="3"/>
        <v>LANSCOPE サイバープロテクション　インシデント対応パッケージ追加/更新/作業</v>
      </c>
      <c r="D65" t="b">
        <v>0</v>
      </c>
      <c r="E65" t="b">
        <v>0</v>
      </c>
      <c r="F65" t="b">
        <v>0</v>
      </c>
      <c r="K65" t="b">
        <v>1</v>
      </c>
      <c r="AB65" t="b">
        <v>1</v>
      </c>
      <c r="AC65" t="b">
        <v>1</v>
      </c>
      <c r="AD65" t="b">
        <v>1</v>
      </c>
      <c r="AE65" t="b">
        <v>1</v>
      </c>
      <c r="AF65" t="b">
        <v>1</v>
      </c>
      <c r="AI65" t="b">
        <v>1</v>
      </c>
      <c r="AJ65" t="b">
        <v>1</v>
      </c>
      <c r="AK65" t="b">
        <v>1</v>
      </c>
      <c r="AL65" t="b">
        <v>1</v>
      </c>
      <c r="AM65" t="b">
        <v>1</v>
      </c>
      <c r="AP65" t="b">
        <v>1</v>
      </c>
      <c r="AQ65" t="b">
        <v>1</v>
      </c>
      <c r="AR65" t="b">
        <v>1</v>
      </c>
      <c r="AS65" t="b">
        <v>1</v>
      </c>
      <c r="AT65" t="b">
        <v>1</v>
      </c>
      <c r="AU65" t="b">
        <v>1</v>
      </c>
      <c r="AV65" t="b">
        <v>1</v>
      </c>
      <c r="AW65" t="b">
        <v>1</v>
      </c>
      <c r="AX65" t="b">
        <v>1</v>
      </c>
      <c r="AY65" t="b">
        <v>1</v>
      </c>
      <c r="AZ65" t="b">
        <v>1</v>
      </c>
      <c r="BA65" t="b">
        <v>1</v>
      </c>
      <c r="BB65" t="b">
        <v>1</v>
      </c>
      <c r="BC65" t="b">
        <v>1</v>
      </c>
      <c r="BD65" t="b">
        <v>1</v>
      </c>
      <c r="BE65" t="b">
        <v>1</v>
      </c>
      <c r="BF65" t="b">
        <v>1</v>
      </c>
      <c r="BG65" t="b">
        <v>1</v>
      </c>
      <c r="BH65" t="b">
        <v>1</v>
      </c>
      <c r="BI65" t="b">
        <v>1</v>
      </c>
      <c r="BJ65" t="b">
        <v>1</v>
      </c>
      <c r="BK65" t="b">
        <v>1</v>
      </c>
      <c r="BL65" t="b">
        <v>1</v>
      </c>
      <c r="BM65" t="b">
        <v>1</v>
      </c>
      <c r="BN65" t="b">
        <v>1</v>
      </c>
      <c r="BO65" t="b">
        <v>1</v>
      </c>
      <c r="BP65" t="b">
        <v>1</v>
      </c>
      <c r="BQ65" t="b">
        <v>1</v>
      </c>
      <c r="CG65" t="b">
        <v>1</v>
      </c>
    </row>
    <row r="66" spans="1:85" ht="18" customHeight="1">
      <c r="A66" s="294" t="s">
        <v>207</v>
      </c>
      <c r="B66" s="294" t="s">
        <v>149</v>
      </c>
      <c r="C66" t="str">
        <f t="shared" si="3"/>
        <v>LANSCOPE プロフェッショナルサービス　その他パッケージ新規</v>
      </c>
      <c r="D66" t="b">
        <v>0</v>
      </c>
      <c r="E66" t="b">
        <v>0</v>
      </c>
      <c r="F66" t="b">
        <v>0</v>
      </c>
      <c r="K66" t="b">
        <v>0</v>
      </c>
      <c r="V66" t="b">
        <v>0</v>
      </c>
      <c r="W66" t="b">
        <v>0</v>
      </c>
      <c r="X66" t="b">
        <v>0</v>
      </c>
      <c r="Y66" t="b">
        <v>0</v>
      </c>
      <c r="Z66" t="b">
        <v>0</v>
      </c>
      <c r="AA66" t="b">
        <v>0</v>
      </c>
      <c r="AI66" t="b">
        <v>1</v>
      </c>
      <c r="AJ66" t="b">
        <v>1</v>
      </c>
      <c r="AK66" t="b">
        <v>1</v>
      </c>
      <c r="AL66" t="b">
        <v>1</v>
      </c>
      <c r="AM66" t="b">
        <v>1</v>
      </c>
      <c r="AP66" t="b">
        <v>1</v>
      </c>
      <c r="AQ66" t="b">
        <v>1</v>
      </c>
      <c r="AR66" t="b">
        <v>1</v>
      </c>
      <c r="AS66" t="b">
        <v>1</v>
      </c>
      <c r="AT66" t="b">
        <v>1</v>
      </c>
      <c r="AU66" t="b">
        <v>1</v>
      </c>
      <c r="AV66" t="b">
        <v>1</v>
      </c>
      <c r="AW66" t="b">
        <v>1</v>
      </c>
      <c r="AX66" t="b">
        <v>1</v>
      </c>
      <c r="AY66" t="b">
        <v>1</v>
      </c>
      <c r="AZ66" t="b">
        <v>1</v>
      </c>
      <c r="BA66" t="b">
        <v>1</v>
      </c>
      <c r="BB66" t="b">
        <v>1</v>
      </c>
      <c r="BC66" t="b">
        <v>1</v>
      </c>
      <c r="BD66" t="b">
        <v>1</v>
      </c>
      <c r="BE66" t="b">
        <v>1</v>
      </c>
      <c r="BF66" t="b">
        <v>1</v>
      </c>
      <c r="BG66" t="b">
        <v>1</v>
      </c>
      <c r="BH66" t="b">
        <v>1</v>
      </c>
      <c r="BI66" t="b">
        <v>1</v>
      </c>
      <c r="BJ66" t="b">
        <v>1</v>
      </c>
      <c r="BK66" t="b">
        <v>1</v>
      </c>
      <c r="BL66" t="b">
        <v>1</v>
      </c>
      <c r="BM66" t="b">
        <v>1</v>
      </c>
      <c r="BN66" t="b">
        <v>1</v>
      </c>
      <c r="BO66" t="b">
        <v>1</v>
      </c>
      <c r="BP66" t="b">
        <v>1</v>
      </c>
      <c r="BQ66" t="b">
        <v>1</v>
      </c>
    </row>
    <row r="67" spans="1:85" ht="18" customHeight="1">
      <c r="A67" s="3" t="s">
        <v>207</v>
      </c>
      <c r="B67" t="s">
        <v>373</v>
      </c>
      <c r="C67" t="str">
        <f t="shared" si="3"/>
        <v>LANSCOPE プロフェッショナルサービス　その他パッケージ追加/更新/作業</v>
      </c>
      <c r="D67" t="b">
        <v>0</v>
      </c>
      <c r="E67" t="b">
        <v>0</v>
      </c>
      <c r="F67" t="b">
        <v>0</v>
      </c>
      <c r="K67" t="b">
        <v>0</v>
      </c>
      <c r="V67" t="b">
        <v>0</v>
      </c>
      <c r="W67" t="b">
        <v>0</v>
      </c>
      <c r="X67" t="b">
        <v>0</v>
      </c>
      <c r="Y67" t="b">
        <v>0</v>
      </c>
      <c r="Z67" t="b">
        <v>0</v>
      </c>
      <c r="AA67" t="b">
        <v>0</v>
      </c>
      <c r="AI67" t="b">
        <v>1</v>
      </c>
      <c r="AJ67" t="b">
        <v>1</v>
      </c>
      <c r="AK67" t="b">
        <v>1</v>
      </c>
      <c r="AL67" t="b">
        <v>1</v>
      </c>
      <c r="AM67" t="b">
        <v>1</v>
      </c>
      <c r="AP67" t="b">
        <v>1</v>
      </c>
      <c r="AQ67" t="b">
        <v>1</v>
      </c>
      <c r="AR67" t="b">
        <v>1</v>
      </c>
      <c r="AS67" t="b">
        <v>1</v>
      </c>
      <c r="AT67" t="b">
        <v>1</v>
      </c>
      <c r="AU67" t="b">
        <v>1</v>
      </c>
      <c r="AV67" t="b">
        <v>1</v>
      </c>
      <c r="AW67" t="b">
        <v>1</v>
      </c>
      <c r="AX67" t="b">
        <v>1</v>
      </c>
      <c r="AY67" t="b">
        <v>1</v>
      </c>
      <c r="AZ67" t="b">
        <v>1</v>
      </c>
      <c r="BA67" t="b">
        <v>1</v>
      </c>
      <c r="BB67" t="b">
        <v>1</v>
      </c>
      <c r="BC67" t="b">
        <v>1</v>
      </c>
      <c r="BD67" t="b">
        <v>1</v>
      </c>
      <c r="BE67" t="b">
        <v>1</v>
      </c>
      <c r="BF67" t="b">
        <v>1</v>
      </c>
      <c r="BG67" t="b">
        <v>1</v>
      </c>
      <c r="BH67" t="b">
        <v>1</v>
      </c>
      <c r="BI67" t="b">
        <v>1</v>
      </c>
      <c r="BJ67" t="b">
        <v>1</v>
      </c>
      <c r="BK67" t="b">
        <v>1</v>
      </c>
      <c r="BL67" t="b">
        <v>1</v>
      </c>
      <c r="BM67" t="b">
        <v>1</v>
      </c>
      <c r="BN67" t="b">
        <v>1</v>
      </c>
      <c r="BO67" t="b">
        <v>1</v>
      </c>
      <c r="BP67" t="b">
        <v>1</v>
      </c>
      <c r="BQ67" t="b">
        <v>1</v>
      </c>
    </row>
    <row r="68" spans="1:85" ht="18" customHeight="1">
      <c r="A68" s="294" t="s">
        <v>210</v>
      </c>
      <c r="B68" s="294" t="s">
        <v>149</v>
      </c>
      <c r="C68" t="str">
        <f t="shared" si="3"/>
        <v>LANSCOPE セキュリティオーディター新規</v>
      </c>
      <c r="D68" t="b">
        <v>0</v>
      </c>
      <c r="F68" t="b">
        <v>0</v>
      </c>
      <c r="K68" t="b">
        <v>0</v>
      </c>
      <c r="M68" t="b">
        <v>0</v>
      </c>
      <c r="V68" t="b">
        <v>0</v>
      </c>
      <c r="W68" t="b">
        <v>0</v>
      </c>
      <c r="X68" t="b">
        <v>0</v>
      </c>
      <c r="Y68" t="b">
        <v>0</v>
      </c>
      <c r="Z68" t="b">
        <v>0</v>
      </c>
      <c r="AA68" t="b">
        <v>0</v>
      </c>
      <c r="AB68" t="b">
        <v>1</v>
      </c>
      <c r="AC68" t="b">
        <v>1</v>
      </c>
      <c r="AD68" t="b">
        <v>1</v>
      </c>
      <c r="AE68" t="b">
        <v>1</v>
      </c>
      <c r="AF68" t="b">
        <v>1</v>
      </c>
      <c r="AI68" t="b">
        <v>1</v>
      </c>
      <c r="AJ68" t="b">
        <v>1</v>
      </c>
      <c r="AK68" t="b">
        <v>1</v>
      </c>
      <c r="AL68" t="b">
        <v>1</v>
      </c>
      <c r="AM68" t="b">
        <v>1</v>
      </c>
      <c r="AP68" t="b">
        <v>1</v>
      </c>
      <c r="AQ68" t="b">
        <v>1</v>
      </c>
      <c r="AR68" t="b">
        <v>1</v>
      </c>
      <c r="AS68" t="b">
        <v>1</v>
      </c>
      <c r="AT68" t="b">
        <v>1</v>
      </c>
      <c r="AU68" t="b">
        <v>1</v>
      </c>
      <c r="AV68" t="b">
        <v>1</v>
      </c>
      <c r="AW68" t="b">
        <v>1</v>
      </c>
      <c r="AX68" t="b">
        <v>1</v>
      </c>
      <c r="AY68" t="b">
        <v>1</v>
      </c>
      <c r="AZ68" t="b">
        <v>1</v>
      </c>
      <c r="BA68" t="b">
        <v>1</v>
      </c>
      <c r="BB68" t="b">
        <v>1</v>
      </c>
      <c r="BC68" t="b">
        <v>1</v>
      </c>
      <c r="BD68" t="b">
        <v>1</v>
      </c>
      <c r="BE68" t="b">
        <v>1</v>
      </c>
      <c r="BF68" t="b">
        <v>1</v>
      </c>
      <c r="BG68" t="b">
        <v>1</v>
      </c>
      <c r="BH68" t="b">
        <v>1</v>
      </c>
      <c r="BI68" t="b">
        <v>1</v>
      </c>
      <c r="BJ68" t="b">
        <v>1</v>
      </c>
      <c r="BK68" t="b">
        <v>1</v>
      </c>
      <c r="BL68" t="b">
        <v>1</v>
      </c>
      <c r="BM68" t="b">
        <v>1</v>
      </c>
      <c r="BN68" t="b">
        <v>1</v>
      </c>
      <c r="BO68" t="b">
        <v>1</v>
      </c>
      <c r="BP68" t="b">
        <v>1</v>
      </c>
      <c r="BQ68" t="b">
        <v>1</v>
      </c>
      <c r="CG68" t="b">
        <v>1</v>
      </c>
    </row>
    <row r="69" spans="1:85" ht="18" customHeight="1">
      <c r="A69" s="3" t="s">
        <v>210</v>
      </c>
      <c r="B69" t="s">
        <v>373</v>
      </c>
      <c r="C69" t="str">
        <f t="shared" si="3"/>
        <v>LANSCOPE セキュリティオーディター追加/更新/作業</v>
      </c>
      <c r="E69" t="b">
        <v>0</v>
      </c>
      <c r="F69" t="b">
        <v>0</v>
      </c>
      <c r="G69" t="b">
        <v>0</v>
      </c>
      <c r="J69" t="b">
        <v>0</v>
      </c>
      <c r="K69" t="b">
        <v>0</v>
      </c>
      <c r="L69" t="b">
        <v>0</v>
      </c>
      <c r="M69" t="b">
        <v>0</v>
      </c>
      <c r="N69" t="b">
        <v>0</v>
      </c>
      <c r="O69" t="b">
        <v>0</v>
      </c>
      <c r="P69" t="b">
        <v>0</v>
      </c>
      <c r="Q69" t="b">
        <v>0</v>
      </c>
      <c r="R69" t="b">
        <v>0</v>
      </c>
      <c r="S69" t="b">
        <v>0</v>
      </c>
      <c r="T69" t="b">
        <v>0</v>
      </c>
      <c r="U69" t="b">
        <v>0</v>
      </c>
      <c r="V69" t="b">
        <v>0</v>
      </c>
      <c r="W69" t="b">
        <v>0</v>
      </c>
      <c r="X69" t="b">
        <v>0</v>
      </c>
      <c r="Y69" t="b">
        <v>0</v>
      </c>
      <c r="Z69" t="b">
        <v>0</v>
      </c>
      <c r="AA69" t="b">
        <v>0</v>
      </c>
      <c r="AB69" t="b">
        <v>1</v>
      </c>
      <c r="AC69" t="b">
        <v>1</v>
      </c>
      <c r="AD69" t="b">
        <v>1</v>
      </c>
      <c r="AE69" t="b">
        <v>1</v>
      </c>
      <c r="AF69" t="b">
        <v>1</v>
      </c>
      <c r="AI69" t="b">
        <v>1</v>
      </c>
      <c r="AJ69" t="b">
        <v>1</v>
      </c>
      <c r="AK69" t="b">
        <v>1</v>
      </c>
      <c r="AL69" t="b">
        <v>1</v>
      </c>
      <c r="AM69" t="b">
        <v>1</v>
      </c>
      <c r="AP69" t="b">
        <v>1</v>
      </c>
      <c r="AQ69" t="b">
        <v>1</v>
      </c>
      <c r="AR69" t="b">
        <v>1</v>
      </c>
      <c r="AS69" t="b">
        <v>1</v>
      </c>
      <c r="AT69" t="b">
        <v>1</v>
      </c>
      <c r="AU69" t="b">
        <v>1</v>
      </c>
      <c r="AV69" t="b">
        <v>1</v>
      </c>
      <c r="AW69" t="b">
        <v>1</v>
      </c>
      <c r="AX69" t="b">
        <v>1</v>
      </c>
      <c r="AY69" t="b">
        <v>1</v>
      </c>
      <c r="AZ69" t="b">
        <v>1</v>
      </c>
      <c r="BA69" t="b">
        <v>1</v>
      </c>
      <c r="BB69" t="b">
        <v>1</v>
      </c>
      <c r="BC69" t="b">
        <v>1</v>
      </c>
      <c r="BD69" t="b">
        <v>1</v>
      </c>
      <c r="BE69" t="b">
        <v>1</v>
      </c>
      <c r="BF69" t="b">
        <v>1</v>
      </c>
      <c r="BG69" t="b">
        <v>1</v>
      </c>
      <c r="BH69" t="b">
        <v>1</v>
      </c>
      <c r="BI69" t="b">
        <v>1</v>
      </c>
      <c r="BJ69" t="b">
        <v>1</v>
      </c>
      <c r="BK69" t="b">
        <v>1</v>
      </c>
      <c r="BL69" t="b">
        <v>1</v>
      </c>
      <c r="BM69" t="b">
        <v>1</v>
      </c>
      <c r="BN69" t="b">
        <v>1</v>
      </c>
      <c r="BO69" t="b">
        <v>1</v>
      </c>
      <c r="BP69" t="b">
        <v>1</v>
      </c>
      <c r="BQ69" t="b">
        <v>1</v>
      </c>
      <c r="CG69" t="b">
        <v>1</v>
      </c>
    </row>
    <row r="70" spans="1:85" ht="18" customHeight="1">
      <c r="A70" s="294" t="s">
        <v>400</v>
      </c>
      <c r="B70" s="294" t="s">
        <v>149</v>
      </c>
      <c r="C70" t="str">
        <f t="shared" si="3"/>
        <v>LANSCOPE リモートデスクトップ powered by ISL Online新規</v>
      </c>
      <c r="D70" t="b">
        <v>0</v>
      </c>
      <c r="F70" t="b">
        <v>0</v>
      </c>
      <c r="K70" t="b">
        <v>0</v>
      </c>
      <c r="M70" t="b">
        <v>0</v>
      </c>
      <c r="V70" t="b">
        <v>0</v>
      </c>
      <c r="W70" t="b">
        <v>0</v>
      </c>
      <c r="X70" t="b">
        <v>0</v>
      </c>
      <c r="Y70" t="b">
        <v>0</v>
      </c>
      <c r="Z70" t="b">
        <v>0</v>
      </c>
      <c r="AA70" t="b">
        <v>0</v>
      </c>
      <c r="AB70" t="b">
        <v>1</v>
      </c>
      <c r="AC70" t="b">
        <v>1</v>
      </c>
      <c r="AD70" t="b">
        <v>1</v>
      </c>
      <c r="AE70" t="b">
        <v>1</v>
      </c>
      <c r="AF70" t="b">
        <v>1</v>
      </c>
      <c r="AI70" t="b">
        <v>1</v>
      </c>
      <c r="AJ70" t="b">
        <v>1</v>
      </c>
      <c r="AK70" t="b">
        <v>1</v>
      </c>
      <c r="AL70" t="b">
        <v>1</v>
      </c>
      <c r="AM70" t="b">
        <v>1</v>
      </c>
      <c r="AP70" t="b">
        <v>1</v>
      </c>
      <c r="AQ70" t="b">
        <v>1</v>
      </c>
      <c r="AR70" t="b">
        <v>1</v>
      </c>
      <c r="AS70" t="b">
        <v>1</v>
      </c>
      <c r="AT70" t="b">
        <v>1</v>
      </c>
      <c r="AU70" t="b">
        <v>1</v>
      </c>
      <c r="AV70" t="b">
        <v>1</v>
      </c>
      <c r="AW70" t="b">
        <v>1</v>
      </c>
      <c r="AX70" t="b">
        <v>1</v>
      </c>
      <c r="AY70" t="b">
        <v>1</v>
      </c>
      <c r="AZ70" t="b">
        <v>1</v>
      </c>
      <c r="BA70" t="b">
        <v>1</v>
      </c>
      <c r="BB70" t="b">
        <v>1</v>
      </c>
      <c r="BC70" t="b">
        <v>1</v>
      </c>
      <c r="BD70" t="b">
        <v>1</v>
      </c>
      <c r="BE70" t="b">
        <v>1</v>
      </c>
      <c r="BF70" t="b">
        <v>1</v>
      </c>
      <c r="BG70" t="b">
        <v>1</v>
      </c>
      <c r="BH70" t="b">
        <v>1</v>
      </c>
      <c r="BI70" t="b">
        <v>1</v>
      </c>
      <c r="BJ70" t="b">
        <v>1</v>
      </c>
      <c r="BK70" t="b">
        <v>1</v>
      </c>
      <c r="BL70" t="b">
        <v>1</v>
      </c>
      <c r="BM70" t="b">
        <v>1</v>
      </c>
      <c r="BN70" t="b">
        <v>1</v>
      </c>
      <c r="BO70" t="b">
        <v>1</v>
      </c>
      <c r="BP70" t="b">
        <v>1</v>
      </c>
      <c r="BQ70" t="b">
        <v>1</v>
      </c>
      <c r="CG70" t="b">
        <v>1</v>
      </c>
    </row>
    <row r="71" spans="1:85" ht="18" customHeight="1">
      <c r="A71" s="3" t="s">
        <v>400</v>
      </c>
      <c r="B71" t="s">
        <v>373</v>
      </c>
      <c r="C71" t="str">
        <f t="shared" si="3"/>
        <v>LANSCOPE リモートデスクトップ powered by ISL Online追加/更新/作業</v>
      </c>
      <c r="E71" t="b">
        <v>0</v>
      </c>
      <c r="F71" t="b">
        <v>0</v>
      </c>
      <c r="G71" t="b">
        <v>0</v>
      </c>
      <c r="J71" t="b">
        <v>0</v>
      </c>
      <c r="K71" t="b">
        <v>0</v>
      </c>
      <c r="L71" t="b">
        <v>0</v>
      </c>
      <c r="M71" t="b">
        <v>0</v>
      </c>
      <c r="N71" t="b">
        <v>0</v>
      </c>
      <c r="O71" t="b">
        <v>0</v>
      </c>
      <c r="P71" t="b">
        <v>0</v>
      </c>
      <c r="Q71" t="b">
        <v>0</v>
      </c>
      <c r="R71" t="b">
        <v>0</v>
      </c>
      <c r="S71" t="b">
        <v>0</v>
      </c>
      <c r="T71" t="b">
        <v>0</v>
      </c>
      <c r="U71" t="b">
        <v>0</v>
      </c>
      <c r="V71" t="b">
        <v>0</v>
      </c>
      <c r="W71" t="b">
        <v>0</v>
      </c>
      <c r="X71" t="b">
        <v>0</v>
      </c>
      <c r="Y71" t="b">
        <v>0</v>
      </c>
      <c r="Z71" t="b">
        <v>0</v>
      </c>
      <c r="AA71" t="b">
        <v>0</v>
      </c>
      <c r="AB71" t="b">
        <v>1</v>
      </c>
      <c r="AC71" t="b">
        <v>1</v>
      </c>
      <c r="AD71" t="b">
        <v>1</v>
      </c>
      <c r="AE71" t="b">
        <v>1</v>
      </c>
      <c r="AF71" t="b">
        <v>1</v>
      </c>
      <c r="AI71" t="b">
        <v>1</v>
      </c>
      <c r="AJ71" t="b">
        <v>1</v>
      </c>
      <c r="AK71" t="b">
        <v>1</v>
      </c>
      <c r="AL71" t="b">
        <v>1</v>
      </c>
      <c r="AM71" t="b">
        <v>1</v>
      </c>
      <c r="AP71" t="b">
        <v>1</v>
      </c>
      <c r="AQ71" t="b">
        <v>1</v>
      </c>
      <c r="AR71" t="b">
        <v>1</v>
      </c>
      <c r="AS71" t="b">
        <v>1</v>
      </c>
      <c r="AT71" t="b">
        <v>1</v>
      </c>
      <c r="AU71" t="b">
        <v>1</v>
      </c>
      <c r="AV71" t="b">
        <v>1</v>
      </c>
      <c r="AW71" t="b">
        <v>1</v>
      </c>
      <c r="AX71" t="b">
        <v>1</v>
      </c>
      <c r="AY71" t="b">
        <v>1</v>
      </c>
      <c r="AZ71" t="b">
        <v>1</v>
      </c>
      <c r="BA71" t="b">
        <v>1</v>
      </c>
      <c r="BB71" t="b">
        <v>1</v>
      </c>
      <c r="BC71" t="b">
        <v>1</v>
      </c>
      <c r="BD71" t="b">
        <v>1</v>
      </c>
      <c r="BE71" t="b">
        <v>1</v>
      </c>
      <c r="BF71" t="b">
        <v>1</v>
      </c>
      <c r="BG71" t="b">
        <v>1</v>
      </c>
      <c r="BH71" t="b">
        <v>1</v>
      </c>
      <c r="BI71" t="b">
        <v>1</v>
      </c>
      <c r="BJ71" t="b">
        <v>1</v>
      </c>
      <c r="BK71" t="b">
        <v>1</v>
      </c>
      <c r="BL71" t="b">
        <v>1</v>
      </c>
      <c r="BM71" t="b">
        <v>1</v>
      </c>
      <c r="BN71" t="b">
        <v>1</v>
      </c>
      <c r="BO71" t="b">
        <v>1</v>
      </c>
      <c r="BP71" t="b">
        <v>1</v>
      </c>
      <c r="BQ71" t="b">
        <v>1</v>
      </c>
      <c r="CG71" t="b">
        <v>1</v>
      </c>
    </row>
    <row r="72" spans="1:85" ht="18" customHeight="1">
      <c r="A72" s="294"/>
      <c r="B72" s="294"/>
      <c r="C72" t="str">
        <f t="shared" si="3"/>
        <v>LANSCOPE データアナライザー powered by MUCV(Splunk Cloud)新規</v>
      </c>
      <c r="F72" t="b">
        <v>0</v>
      </c>
      <c r="K72" t="b">
        <v>0</v>
      </c>
      <c r="M72" t="b">
        <v>0</v>
      </c>
      <c r="X72" t="b">
        <v>0</v>
      </c>
      <c r="AB72" t="b">
        <v>1</v>
      </c>
      <c r="AC72" t="b">
        <v>1</v>
      </c>
      <c r="AD72" t="b">
        <v>1</v>
      </c>
      <c r="AE72" t="b">
        <v>1</v>
      </c>
      <c r="AF72" t="b">
        <v>1</v>
      </c>
      <c r="AI72" t="b">
        <v>1</v>
      </c>
      <c r="AJ72" t="b">
        <v>1</v>
      </c>
      <c r="AK72" t="b">
        <v>1</v>
      </c>
      <c r="AL72" t="b">
        <v>1</v>
      </c>
      <c r="AM72" t="b">
        <v>1</v>
      </c>
      <c r="AP72" t="b">
        <v>1</v>
      </c>
      <c r="AQ72" t="b">
        <v>1</v>
      </c>
      <c r="AR72" t="b">
        <v>1</v>
      </c>
      <c r="AS72" t="b">
        <v>1</v>
      </c>
      <c r="AT72" t="b">
        <v>1</v>
      </c>
      <c r="AU72" t="b">
        <v>1</v>
      </c>
      <c r="AV72" t="b">
        <v>1</v>
      </c>
      <c r="AW72" t="b">
        <v>1</v>
      </c>
      <c r="AX72" t="b">
        <v>1</v>
      </c>
      <c r="AY72" t="b">
        <v>1</v>
      </c>
      <c r="AZ72" t="b">
        <v>1</v>
      </c>
      <c r="BA72" t="b">
        <v>1</v>
      </c>
      <c r="BB72" t="b">
        <v>1</v>
      </c>
      <c r="BC72" t="b">
        <v>1</v>
      </c>
      <c r="BD72" t="b">
        <v>1</v>
      </c>
      <c r="BE72" t="b">
        <v>1</v>
      </c>
      <c r="BF72" t="b">
        <v>1</v>
      </c>
      <c r="BG72" t="b">
        <v>1</v>
      </c>
      <c r="BH72" t="b">
        <v>1</v>
      </c>
      <c r="BI72" t="b">
        <v>1</v>
      </c>
      <c r="BJ72" t="b">
        <v>1</v>
      </c>
      <c r="BK72" t="b">
        <v>1</v>
      </c>
      <c r="BL72" t="b">
        <v>1</v>
      </c>
      <c r="BM72" t="b">
        <v>1</v>
      </c>
      <c r="BN72" t="b">
        <v>1</v>
      </c>
      <c r="BO72" t="b">
        <v>1</v>
      </c>
      <c r="BP72" t="b">
        <v>1</v>
      </c>
      <c r="BQ72" t="b">
        <v>1</v>
      </c>
      <c r="CG72" t="b">
        <v>1</v>
      </c>
    </row>
    <row r="73" spans="1:85" ht="18" customHeight="1">
      <c r="A73" s="3"/>
      <c r="C73" t="str">
        <f t="shared" si="3"/>
        <v>LANSCOPE データアナライザー powered by MUCV(Splunk Cloud)追加/更新/作業</v>
      </c>
      <c r="E73" t="b">
        <v>0</v>
      </c>
      <c r="F73" t="b">
        <v>0</v>
      </c>
      <c r="K73" t="b">
        <v>0</v>
      </c>
      <c r="AB73" t="b">
        <v>1</v>
      </c>
      <c r="AC73" t="b">
        <v>1</v>
      </c>
      <c r="AD73" t="b">
        <v>1</v>
      </c>
      <c r="AE73" t="b">
        <v>1</v>
      </c>
      <c r="AF73" t="b">
        <v>1</v>
      </c>
      <c r="AI73" t="b">
        <v>1</v>
      </c>
      <c r="AJ73" t="b">
        <v>1</v>
      </c>
      <c r="AK73" t="b">
        <v>1</v>
      </c>
      <c r="AL73" t="b">
        <v>1</v>
      </c>
      <c r="AM73" t="b">
        <v>1</v>
      </c>
      <c r="AP73" t="b">
        <v>1</v>
      </c>
      <c r="AQ73" t="b">
        <v>1</v>
      </c>
      <c r="AR73" t="b">
        <v>1</v>
      </c>
      <c r="AS73" t="b">
        <v>1</v>
      </c>
      <c r="AT73" t="b">
        <v>1</v>
      </c>
      <c r="AU73" t="b">
        <v>1</v>
      </c>
      <c r="AV73" t="b">
        <v>1</v>
      </c>
      <c r="AW73" t="b">
        <v>1</v>
      </c>
      <c r="AX73" t="b">
        <v>1</v>
      </c>
      <c r="AY73" t="b">
        <v>1</v>
      </c>
      <c r="AZ73" t="b">
        <v>1</v>
      </c>
      <c r="BA73" t="b">
        <v>1</v>
      </c>
      <c r="BB73" t="b">
        <v>1</v>
      </c>
      <c r="BC73" t="b">
        <v>1</v>
      </c>
      <c r="BD73" t="b">
        <v>1</v>
      </c>
      <c r="BE73" t="b">
        <v>1</v>
      </c>
      <c r="BF73" t="b">
        <v>1</v>
      </c>
      <c r="BG73" t="b">
        <v>1</v>
      </c>
      <c r="BH73" t="b">
        <v>1</v>
      </c>
      <c r="BI73" t="b">
        <v>1</v>
      </c>
      <c r="BJ73" t="b">
        <v>1</v>
      </c>
      <c r="BK73" t="b">
        <v>1</v>
      </c>
      <c r="BL73" t="b">
        <v>1</v>
      </c>
      <c r="BM73" t="b">
        <v>1</v>
      </c>
      <c r="BN73" t="b">
        <v>1</v>
      </c>
      <c r="BO73" t="b">
        <v>1</v>
      </c>
      <c r="BP73" t="b">
        <v>1</v>
      </c>
      <c r="BQ73" t="b">
        <v>1</v>
      </c>
      <c r="CG73" t="b">
        <v>1</v>
      </c>
    </row>
    <row r="76" spans="1:85" ht="18" customHeight="1">
      <c r="C76" t="str">
        <f>A74&amp;B74</f>
        <v/>
      </c>
    </row>
    <row r="77" spans="1:85" ht="18" customHeight="1">
      <c r="C77" t="str">
        <f>A75&amp;B75</f>
        <v/>
      </c>
    </row>
    <row r="78" spans="1:85" ht="18" customHeight="1">
      <c r="C78" t="str">
        <f>A76&amp;B76</f>
        <v/>
      </c>
    </row>
    <row r="79" spans="1:85" ht="18" customHeight="1">
      <c r="C79" t="str">
        <f>A77&amp;B77</f>
        <v/>
      </c>
    </row>
    <row r="80" spans="1:85" ht="18" customHeight="1">
      <c r="C80" t="str">
        <f>A78&amp;B78</f>
        <v/>
      </c>
    </row>
    <row r="81" spans="1:85" ht="18" customHeight="1">
      <c r="C81">
        <v>1</v>
      </c>
      <c r="D81">
        <v>2</v>
      </c>
      <c r="E81">
        <v>3</v>
      </c>
      <c r="F81">
        <v>4</v>
      </c>
      <c r="G81">
        <v>5</v>
      </c>
      <c r="H81">
        <v>6</v>
      </c>
      <c r="I81">
        <v>7</v>
      </c>
      <c r="J81">
        <v>8</v>
      </c>
      <c r="K81">
        <v>9</v>
      </c>
      <c r="L81">
        <v>10</v>
      </c>
      <c r="M81">
        <v>11</v>
      </c>
      <c r="N81">
        <v>12</v>
      </c>
      <c r="O81">
        <v>13</v>
      </c>
      <c r="P81">
        <v>14</v>
      </c>
      <c r="Q81">
        <v>15</v>
      </c>
      <c r="R81">
        <v>16</v>
      </c>
      <c r="S81">
        <v>17</v>
      </c>
      <c r="T81">
        <v>18</v>
      </c>
      <c r="U81">
        <v>19</v>
      </c>
      <c r="V81">
        <v>20</v>
      </c>
      <c r="W81">
        <v>21</v>
      </c>
      <c r="X81">
        <v>22</v>
      </c>
      <c r="Y81">
        <v>23</v>
      </c>
      <c r="Z81">
        <v>24</v>
      </c>
      <c r="AA81">
        <v>25</v>
      </c>
      <c r="AB81">
        <v>26</v>
      </c>
      <c r="AC81">
        <v>27</v>
      </c>
      <c r="AD81">
        <v>28</v>
      </c>
      <c r="AE81">
        <v>29</v>
      </c>
      <c r="AF81">
        <v>30</v>
      </c>
      <c r="AG81">
        <v>31</v>
      </c>
      <c r="AH81">
        <v>32</v>
      </c>
      <c r="AI81">
        <v>33</v>
      </c>
      <c r="AJ81">
        <v>34</v>
      </c>
      <c r="AK81">
        <v>35</v>
      </c>
      <c r="AL81">
        <v>36</v>
      </c>
      <c r="AM81">
        <v>37</v>
      </c>
      <c r="AN81">
        <v>38</v>
      </c>
      <c r="AO81">
        <v>39</v>
      </c>
      <c r="AP81">
        <v>40</v>
      </c>
      <c r="AQ81">
        <v>41</v>
      </c>
      <c r="AR81">
        <v>42</v>
      </c>
      <c r="AS81">
        <v>43</v>
      </c>
      <c r="AT81">
        <v>44</v>
      </c>
      <c r="AU81">
        <v>45</v>
      </c>
      <c r="AV81">
        <v>46</v>
      </c>
      <c r="AW81">
        <v>47</v>
      </c>
      <c r="AX81">
        <v>48</v>
      </c>
      <c r="AY81">
        <v>49</v>
      </c>
      <c r="AZ81">
        <v>50</v>
      </c>
      <c r="BA81">
        <v>51</v>
      </c>
      <c r="BB81">
        <v>52</v>
      </c>
      <c r="BC81">
        <v>53</v>
      </c>
      <c r="BD81">
        <v>54</v>
      </c>
      <c r="BE81">
        <v>55</v>
      </c>
      <c r="BF81">
        <v>56</v>
      </c>
      <c r="BG81">
        <v>57</v>
      </c>
      <c r="BH81">
        <v>58</v>
      </c>
      <c r="BI81">
        <v>59</v>
      </c>
      <c r="BJ81">
        <v>60</v>
      </c>
      <c r="BK81">
        <v>61</v>
      </c>
      <c r="BL81">
        <v>62</v>
      </c>
      <c r="BM81">
        <v>63</v>
      </c>
      <c r="BN81">
        <v>64</v>
      </c>
      <c r="BO81">
        <v>65</v>
      </c>
      <c r="BP81">
        <v>66</v>
      </c>
      <c r="BQ81">
        <v>67</v>
      </c>
      <c r="BR81">
        <v>68</v>
      </c>
      <c r="BS81">
        <v>69</v>
      </c>
      <c r="BT81">
        <v>70</v>
      </c>
      <c r="BU81">
        <v>71</v>
      </c>
      <c r="BV81">
        <v>72</v>
      </c>
      <c r="BW81">
        <v>73</v>
      </c>
      <c r="BX81">
        <v>74</v>
      </c>
      <c r="BY81">
        <v>75</v>
      </c>
      <c r="BZ81">
        <v>76</v>
      </c>
      <c r="CA81">
        <v>77</v>
      </c>
      <c r="CB81">
        <v>78</v>
      </c>
      <c r="CC81">
        <v>79</v>
      </c>
      <c r="CD81">
        <v>80</v>
      </c>
      <c r="CE81">
        <v>81</v>
      </c>
      <c r="CF81">
        <v>82</v>
      </c>
      <c r="CG81">
        <v>83</v>
      </c>
    </row>
    <row r="82" spans="1:85" ht="18" customHeight="1">
      <c r="A82" t="s">
        <v>527</v>
      </c>
      <c r="B82" t="s">
        <v>0</v>
      </c>
      <c r="C82">
        <v>6</v>
      </c>
      <c r="D82">
        <v>7</v>
      </c>
      <c r="E82">
        <v>8</v>
      </c>
      <c r="F82">
        <v>9</v>
      </c>
      <c r="G82">
        <v>10</v>
      </c>
      <c r="H82">
        <v>11</v>
      </c>
      <c r="I82">
        <v>12</v>
      </c>
      <c r="J82">
        <v>13</v>
      </c>
      <c r="K82">
        <v>14</v>
      </c>
      <c r="L82">
        <v>15</v>
      </c>
      <c r="M82">
        <v>16</v>
      </c>
      <c r="N82">
        <v>17</v>
      </c>
      <c r="O82">
        <v>18</v>
      </c>
      <c r="P82">
        <v>19</v>
      </c>
      <c r="Q82">
        <v>20</v>
      </c>
      <c r="R82">
        <v>21</v>
      </c>
      <c r="S82">
        <v>22</v>
      </c>
      <c r="T82">
        <v>23</v>
      </c>
      <c r="U82">
        <v>24</v>
      </c>
      <c r="V82">
        <v>25</v>
      </c>
      <c r="W82">
        <v>26</v>
      </c>
      <c r="X82">
        <v>27</v>
      </c>
      <c r="Y82">
        <v>28</v>
      </c>
      <c r="Z82">
        <v>29</v>
      </c>
      <c r="AA82">
        <v>30</v>
      </c>
      <c r="AB82">
        <v>31</v>
      </c>
      <c r="AC82">
        <v>32</v>
      </c>
      <c r="AD82">
        <v>33</v>
      </c>
      <c r="AE82">
        <v>34</v>
      </c>
      <c r="AF82">
        <v>35</v>
      </c>
      <c r="AG82">
        <v>36</v>
      </c>
      <c r="AH82">
        <v>37</v>
      </c>
      <c r="AI82">
        <v>38</v>
      </c>
      <c r="AJ82">
        <v>39</v>
      </c>
      <c r="AK82">
        <v>40</v>
      </c>
      <c r="AL82">
        <v>41</v>
      </c>
      <c r="AM82">
        <v>42</v>
      </c>
      <c r="AN82">
        <v>43</v>
      </c>
      <c r="AO82">
        <v>44</v>
      </c>
      <c r="AP82">
        <v>45</v>
      </c>
      <c r="AQ82">
        <v>46</v>
      </c>
      <c r="AR82">
        <v>47</v>
      </c>
      <c r="AS82">
        <v>48</v>
      </c>
      <c r="AT82">
        <v>49</v>
      </c>
      <c r="AU82">
        <v>50</v>
      </c>
      <c r="AV82">
        <v>51</v>
      </c>
      <c r="AW82">
        <v>52</v>
      </c>
      <c r="AX82">
        <v>53</v>
      </c>
      <c r="AY82">
        <v>54</v>
      </c>
      <c r="AZ82">
        <v>55</v>
      </c>
      <c r="BA82">
        <v>56</v>
      </c>
      <c r="BB82">
        <v>57</v>
      </c>
      <c r="BC82">
        <v>58</v>
      </c>
      <c r="BD82">
        <v>59</v>
      </c>
      <c r="BE82">
        <v>60</v>
      </c>
      <c r="BF82">
        <v>61</v>
      </c>
      <c r="BG82">
        <v>62</v>
      </c>
      <c r="BH82">
        <v>63</v>
      </c>
      <c r="BI82">
        <v>64</v>
      </c>
      <c r="BJ82">
        <v>65</v>
      </c>
      <c r="BK82">
        <v>66</v>
      </c>
      <c r="BL82">
        <v>67</v>
      </c>
      <c r="BM82">
        <v>68</v>
      </c>
      <c r="BN82">
        <v>69</v>
      </c>
      <c r="BO82">
        <v>70</v>
      </c>
      <c r="BP82">
        <v>71</v>
      </c>
      <c r="BQ82">
        <v>72</v>
      </c>
      <c r="BR82">
        <v>73</v>
      </c>
      <c r="BS82">
        <v>74</v>
      </c>
      <c r="BT82">
        <v>75</v>
      </c>
      <c r="BU82">
        <v>76</v>
      </c>
      <c r="BV82">
        <v>77</v>
      </c>
      <c r="BW82">
        <v>78</v>
      </c>
      <c r="BX82">
        <v>79</v>
      </c>
      <c r="BY82">
        <v>80</v>
      </c>
      <c r="BZ82">
        <v>81</v>
      </c>
      <c r="CA82">
        <v>82</v>
      </c>
      <c r="CB82">
        <v>83</v>
      </c>
      <c r="CC82">
        <v>84</v>
      </c>
      <c r="CD82">
        <v>85</v>
      </c>
      <c r="CE82">
        <v>86</v>
      </c>
      <c r="CF82">
        <v>87</v>
      </c>
      <c r="CG82">
        <v>88</v>
      </c>
    </row>
    <row r="83" spans="1:85" ht="18" customHeight="1">
      <c r="C83" t="str">
        <f>A81&amp;B81</f>
        <v/>
      </c>
    </row>
    <row r="84" spans="1:85" ht="18" customHeight="1">
      <c r="C84" t="s">
        <v>1</v>
      </c>
      <c r="D84" t="s">
        <v>528</v>
      </c>
      <c r="E84" t="s">
        <v>529</v>
      </c>
      <c r="F84" t="s">
        <v>262</v>
      </c>
      <c r="H84" t="s">
        <v>165</v>
      </c>
      <c r="I84" t="s">
        <v>97</v>
      </c>
      <c r="J84" t="s">
        <v>100</v>
      </c>
      <c r="O84" t="s">
        <v>107</v>
      </c>
      <c r="S84" t="s">
        <v>112</v>
      </c>
      <c r="X84" t="s">
        <v>155</v>
      </c>
      <c r="Y84" t="s">
        <v>172</v>
      </c>
      <c r="AC84" t="s">
        <v>174</v>
      </c>
      <c r="AE84" t="s">
        <v>530</v>
      </c>
      <c r="AF84" t="s">
        <v>310</v>
      </c>
      <c r="AG84" t="s">
        <v>186</v>
      </c>
      <c r="AK84" t="s">
        <v>107</v>
      </c>
      <c r="AP84" t="s">
        <v>531</v>
      </c>
      <c r="AQ84" t="s">
        <v>310</v>
      </c>
      <c r="AR84" t="s">
        <v>186</v>
      </c>
      <c r="AV84" t="s">
        <v>107</v>
      </c>
      <c r="BA84" t="s">
        <v>532</v>
      </c>
      <c r="BB84" t="s">
        <v>310</v>
      </c>
      <c r="BC84" t="s">
        <v>186</v>
      </c>
      <c r="BG84" t="s">
        <v>107</v>
      </c>
      <c r="BM84" t="s">
        <v>533</v>
      </c>
      <c r="BN84" t="s">
        <v>310</v>
      </c>
      <c r="BO84" t="s">
        <v>186</v>
      </c>
      <c r="BS84" t="s">
        <v>107</v>
      </c>
      <c r="BZ84" t="s">
        <v>369</v>
      </c>
    </row>
    <row r="85" spans="1:85" ht="18" customHeight="1">
      <c r="I85" t="s">
        <v>534</v>
      </c>
      <c r="J85" t="s">
        <v>535</v>
      </c>
      <c r="K85" t="s">
        <v>278</v>
      </c>
      <c r="L85" t="s">
        <v>536</v>
      </c>
      <c r="M85" t="s">
        <v>280</v>
      </c>
      <c r="N85" t="s">
        <v>537</v>
      </c>
      <c r="O85" t="s">
        <v>538</v>
      </c>
      <c r="P85" t="s">
        <v>539</v>
      </c>
      <c r="Q85" t="s">
        <v>540</v>
      </c>
      <c r="R85" t="s">
        <v>541</v>
      </c>
      <c r="S85" t="s">
        <v>542</v>
      </c>
      <c r="T85" t="s">
        <v>543</v>
      </c>
      <c r="U85" t="s">
        <v>544</v>
      </c>
      <c r="V85" t="s">
        <v>545</v>
      </c>
      <c r="Y85" t="s">
        <v>546</v>
      </c>
      <c r="Z85" t="s">
        <v>41</v>
      </c>
      <c r="AF85" t="s">
        <v>547</v>
      </c>
      <c r="AG85" t="s">
        <v>548</v>
      </c>
      <c r="AH85" t="s">
        <v>549</v>
      </c>
      <c r="AI85" t="s">
        <v>280</v>
      </c>
      <c r="AJ85" t="s">
        <v>550</v>
      </c>
      <c r="AK85" t="s">
        <v>538</v>
      </c>
      <c r="AL85" t="s">
        <v>539</v>
      </c>
      <c r="AM85" t="s">
        <v>540</v>
      </c>
      <c r="AN85" t="s">
        <v>541</v>
      </c>
      <c r="AQ85" t="s">
        <v>547</v>
      </c>
      <c r="AR85" t="s">
        <v>548</v>
      </c>
      <c r="AS85" t="s">
        <v>549</v>
      </c>
      <c r="AT85" t="s">
        <v>280</v>
      </c>
      <c r="AU85" t="s">
        <v>550</v>
      </c>
      <c r="AV85" t="s">
        <v>538</v>
      </c>
      <c r="AW85" t="s">
        <v>539</v>
      </c>
      <c r="AX85" t="s">
        <v>540</v>
      </c>
      <c r="AY85" t="s">
        <v>541</v>
      </c>
      <c r="BB85" t="s">
        <v>547</v>
      </c>
      <c r="BC85" t="s">
        <v>548</v>
      </c>
      <c r="BD85" t="s">
        <v>549</v>
      </c>
      <c r="BE85" t="s">
        <v>280</v>
      </c>
      <c r="BF85" t="s">
        <v>550</v>
      </c>
      <c r="BG85" t="s">
        <v>538</v>
      </c>
      <c r="BH85" t="s">
        <v>539</v>
      </c>
      <c r="BI85" t="s">
        <v>540</v>
      </c>
      <c r="BJ85" t="s">
        <v>541</v>
      </c>
      <c r="BN85" t="s">
        <v>547</v>
      </c>
      <c r="BO85" t="s">
        <v>548</v>
      </c>
      <c r="BP85" t="s">
        <v>549</v>
      </c>
      <c r="BQ85" t="s">
        <v>280</v>
      </c>
      <c r="BR85" t="s">
        <v>550</v>
      </c>
      <c r="BS85" t="s">
        <v>538</v>
      </c>
      <c r="BT85" t="s">
        <v>539</v>
      </c>
      <c r="BU85" t="s">
        <v>540</v>
      </c>
      <c r="BV85" t="s">
        <v>541</v>
      </c>
      <c r="BW85" t="s">
        <v>170</v>
      </c>
    </row>
    <row r="86" spans="1:85" ht="18" customHeight="1">
      <c r="D86" t="str">
        <f>_xlfn.CONCAT(D84,D85)</f>
        <v>お客さまID*
ID確認方法は、以下URLをご参照ください。
仮）https://forms.lanscope.jp/about_msp.html</v>
      </c>
      <c r="E86" t="str">
        <f t="shared" ref="E86:I86" si="4">_xlfn.CONCAT(E84,E85)</f>
        <v>環境引き継ぎ元のID / ライセンスキー*</v>
      </c>
      <c r="F86" t="str">
        <f t="shared" si="4"/>
        <v>契約年数（原則、年単位で指定ください）</v>
      </c>
      <c r="G86" t="str">
        <f t="shared" si="4"/>
        <v/>
      </c>
      <c r="H86" t="str">
        <f t="shared" si="4"/>
        <v>(2)エンドユーザー様情報</v>
      </c>
      <c r="I86" t="str">
        <f t="shared" si="4"/>
        <v>会社会社名*</v>
      </c>
      <c r="J86" t="str">
        <f>_xlfn.CONCAT(J84,J85)</f>
        <v>ご担当者さま部署名*</v>
      </c>
      <c r="K86" t="str">
        <f>_xlfn.CONCAT(K84,K85)</f>
        <v>姓*</v>
      </c>
      <c r="L86" t="str">
        <f t="shared" ref="L86:AE86" si="5">_xlfn.CONCAT(L84,L85)</f>
        <v>名*</v>
      </c>
      <c r="M86" t="str">
        <f t="shared" si="5"/>
        <v>Eメールアドレス*</v>
      </c>
      <c r="N86" t="str">
        <f t="shared" si="5"/>
        <v>電話番号*</v>
      </c>
      <c r="O86" t="str">
        <f>_xlfn.CONCAT(O84,O85)</f>
        <v>ご住所郵便番号*</v>
      </c>
      <c r="P86" t="str">
        <f>_xlfn.CONCAT(O84,P85)</f>
        <v>ご住所都道府県*</v>
      </c>
      <c r="Q86" t="str">
        <f t="shared" si="5"/>
        <v>市区郡*</v>
      </c>
      <c r="R86" t="str">
        <f t="shared" si="5"/>
        <v>町名番地*</v>
      </c>
      <c r="S86" t="str">
        <f>_xlfn.CONCAT(S84,S85)</f>
        <v>英字表記英字 会社名*</v>
      </c>
      <c r="T86" t="str">
        <f>_xlfn.CONCAT(S84,T85)</f>
        <v>英字表記英字 住所*</v>
      </c>
      <c r="U86" t="str">
        <f t="shared" si="5"/>
        <v>英字 姓*</v>
      </c>
      <c r="V86" t="str">
        <f t="shared" si="5"/>
        <v>英字 名*</v>
      </c>
      <c r="W86" t="str">
        <f t="shared" si="5"/>
        <v/>
      </c>
      <c r="X86" t="str">
        <f t="shared" si="5"/>
        <v>(3)利用規約など</v>
      </c>
      <c r="Y86" t="str">
        <f t="shared" si="5"/>
        <v>利用規約・個人情報管理への同意利用規約（右URLよりご確認ください。）</v>
      </c>
      <c r="Z86" t="str">
        <f t="shared" si="5"/>
        <v>個人情報の取り扱い</v>
      </c>
      <c r="AA86" t="str">
        <f t="shared" si="5"/>
        <v/>
      </c>
      <c r="AB86" t="str">
        <f t="shared" si="5"/>
        <v/>
      </c>
      <c r="AC86" t="str">
        <f t="shared" si="5"/>
        <v>(4)商流情報</v>
      </c>
      <c r="AD86" t="str">
        <f t="shared" si="5"/>
        <v/>
      </c>
      <c r="AE86" t="str">
        <f t="shared" si="5"/>
        <v>(4-1)エンドユーザー窓口販売パートナーさま情報</v>
      </c>
      <c r="AF86" t="str">
        <f>_xlfn.CONCAT(AF84,AF85)</f>
        <v>会社名*部署名*</v>
      </c>
      <c r="AG86" t="str">
        <f>_xlfn.CONCAT(AG84,AG85)</f>
        <v>ご担当者さま名姓*</v>
      </c>
      <c r="AH86" t="str">
        <f t="shared" ref="AH86:AJ86" si="6">_xlfn.CONCAT(AH84,AH85)</f>
        <v>名*</v>
      </c>
      <c r="AI86" t="str">
        <f t="shared" si="6"/>
        <v>Eメールアドレス*</v>
      </c>
      <c r="AJ86" t="str">
        <f t="shared" si="6"/>
        <v>電話番号*</v>
      </c>
      <c r="AK86" t="str">
        <f>_xlfn.CONCAT(AK84,AK85)</f>
        <v>ご住所郵便番号*</v>
      </c>
      <c r="AL86" t="str">
        <f>_xlfn.CONCAT(AK84,AL85)</f>
        <v>ご住所都道府県*</v>
      </c>
      <c r="AM86" t="str">
        <f t="shared" ref="AM86:AN86" si="7">_xlfn.CONCAT(AM84,AM85)</f>
        <v>市区郡*</v>
      </c>
      <c r="AN86" t="str">
        <f t="shared" si="7"/>
        <v>町名番地*</v>
      </c>
      <c r="AP86" t="str">
        <f>_xlfn.CONCAT(AP84,AP85)</f>
        <v>(4-2)二次販売パートナーさま情報</v>
      </c>
      <c r="AQ86" t="str">
        <f t="shared" ref="AQ86:AU86" si="8">_xlfn.CONCAT(AQ84,AQ85)</f>
        <v>会社名*部署名*</v>
      </c>
      <c r="AR86" t="str">
        <f t="shared" si="8"/>
        <v>ご担当者さま名姓*</v>
      </c>
      <c r="AS86" t="str">
        <f t="shared" si="8"/>
        <v>名*</v>
      </c>
      <c r="AT86" t="str">
        <f t="shared" si="8"/>
        <v>Eメールアドレス*</v>
      </c>
      <c r="AU86" t="str">
        <f t="shared" si="8"/>
        <v>電話番号*</v>
      </c>
      <c r="AV86" t="str">
        <f>_xlfn.CONCAT(AV84,AV85)</f>
        <v>ご住所郵便番号*</v>
      </c>
      <c r="AW86" t="str">
        <f>_xlfn.CONCAT(AV84,AW85)</f>
        <v>ご住所都道府県*</v>
      </c>
      <c r="AX86" t="str">
        <f t="shared" ref="AX86:BF86" si="9">_xlfn.CONCAT(AX84,AX85)</f>
        <v>市区郡*</v>
      </c>
      <c r="AY86" t="str">
        <f t="shared" si="9"/>
        <v>町名番地*</v>
      </c>
      <c r="AZ86" t="str">
        <f t="shared" si="9"/>
        <v/>
      </c>
      <c r="BA86" t="str">
        <f t="shared" si="9"/>
        <v>(4-3)ディストリビューター営業担当者さま情報　</v>
      </c>
      <c r="BB86" t="str">
        <f t="shared" si="9"/>
        <v>会社名*部署名*</v>
      </c>
      <c r="BC86" t="str">
        <f t="shared" si="9"/>
        <v>ご担当者さま名姓*</v>
      </c>
      <c r="BD86" t="str">
        <f t="shared" si="9"/>
        <v>名*</v>
      </c>
      <c r="BE86" t="str">
        <f t="shared" si="9"/>
        <v>Eメールアドレス*</v>
      </c>
      <c r="BF86" t="str">
        <f t="shared" si="9"/>
        <v>電話番号*</v>
      </c>
      <c r="BG86" t="str">
        <f>_xlfn.CONCAT(BG84,BG85)</f>
        <v>ご住所郵便番号*</v>
      </c>
      <c r="BH86" t="str">
        <f>_xlfn.CONCAT(BG84,BH85)</f>
        <v>ご住所都道府県*</v>
      </c>
      <c r="BI86" t="str">
        <f t="shared" ref="BI86:BJ86" si="10">_xlfn.CONCAT(BI84,BI85)</f>
        <v>市区郡*</v>
      </c>
      <c r="BJ86" t="str">
        <f t="shared" si="10"/>
        <v>町名番地*</v>
      </c>
      <c r="BM86" t="str">
        <f t="shared" ref="BM86:BR86" si="11">_xlfn.CONCAT(BM84,BM85)</f>
        <v>(5)ディストリビューター営業担当者さま情報　</v>
      </c>
      <c r="BN86" t="str">
        <f t="shared" si="11"/>
        <v>会社名*部署名*</v>
      </c>
      <c r="BO86" t="str">
        <f t="shared" si="11"/>
        <v>ご担当者さま名姓*</v>
      </c>
      <c r="BP86" t="str">
        <f t="shared" si="11"/>
        <v>名*</v>
      </c>
      <c r="BQ86" t="str">
        <f t="shared" si="11"/>
        <v>Eメールアドレス*</v>
      </c>
      <c r="BR86" t="str">
        <f t="shared" si="11"/>
        <v>電話番号*</v>
      </c>
      <c r="BS86" t="str">
        <f>_xlfn.CONCAT(BS84,BS85)</f>
        <v>ご住所郵便番号*</v>
      </c>
      <c r="BT86" t="str">
        <f>_xlfn.CONCAT(BS84,BT85)</f>
        <v>ご住所都道府県*</v>
      </c>
      <c r="BU86" t="str">
        <f t="shared" ref="BU86:BW86" si="12">_xlfn.CONCAT(BU84,BU85)</f>
        <v>市区郡*</v>
      </c>
      <c r="BV86" t="str">
        <f t="shared" si="12"/>
        <v>町名番地*</v>
      </c>
      <c r="BW86" t="str">
        <f t="shared" si="12"/>
        <v>Web登録番号</v>
      </c>
      <c r="BZ86" t="str">
        <f t="shared" ref="BZ86" si="13">_xlfn.CONCAT(BZ84,BZ85)</f>
        <v>ご注文番号</v>
      </c>
    </row>
    <row r="87" spans="1:85" ht="60" customHeight="1">
      <c r="A87" s="4" t="s">
        <v>234</v>
      </c>
      <c r="B87" s="3" t="s">
        <v>263</v>
      </c>
    </row>
    <row r="88" spans="1:85" ht="18" customHeight="1">
      <c r="A88" s="294" t="s">
        <v>147</v>
      </c>
      <c r="B88" s="294" t="s">
        <v>149</v>
      </c>
      <c r="C88" t="s">
        <v>551</v>
      </c>
    </row>
    <row r="89" spans="1:85" ht="18" customHeight="1">
      <c r="A89" s="3" t="s">
        <v>147</v>
      </c>
      <c r="B89" t="s">
        <v>373</v>
      </c>
      <c r="C89" t="s">
        <v>503</v>
      </c>
      <c r="D89" s="5" t="s">
        <v>93</v>
      </c>
      <c r="E89" s="5" t="s">
        <v>150</v>
      </c>
      <c r="F89" s="5" t="s">
        <v>4</v>
      </c>
      <c r="G89" s="6" t="s">
        <v>95</v>
      </c>
      <c r="H89" s="15" t="s">
        <v>6</v>
      </c>
      <c r="I89" s="8" t="s">
        <v>274</v>
      </c>
      <c r="J89" s="8" t="s">
        <v>275</v>
      </c>
      <c r="K89" s="8" t="s">
        <v>276</v>
      </c>
      <c r="L89" s="8" t="s">
        <v>277</v>
      </c>
      <c r="M89" s="8" t="s">
        <v>102</v>
      </c>
      <c r="N89" s="8" t="s">
        <v>278</v>
      </c>
      <c r="O89" s="8" t="s">
        <v>279</v>
      </c>
      <c r="P89" s="8" t="s">
        <v>280</v>
      </c>
      <c r="Q89" s="8" t="s">
        <v>281</v>
      </c>
      <c r="R89" s="8" t="s">
        <v>282</v>
      </c>
      <c r="S89" s="8" t="s">
        <v>283</v>
      </c>
      <c r="T89" s="8" t="s">
        <v>284</v>
      </c>
      <c r="U89" s="8" t="s">
        <v>285</v>
      </c>
      <c r="V89" s="8" t="s">
        <v>286</v>
      </c>
      <c r="W89" s="8" t="s">
        <v>287</v>
      </c>
      <c r="X89" s="8" t="s">
        <v>406</v>
      </c>
      <c r="Y89" s="8" t="s">
        <v>288</v>
      </c>
      <c r="Z89" s="8" t="s">
        <v>289</v>
      </c>
      <c r="AA89" s="15" t="s">
        <v>25</v>
      </c>
      <c r="AB89" s="8" t="s">
        <v>38</v>
      </c>
      <c r="AC89" s="8" t="s">
        <v>39</v>
      </c>
      <c r="AD89" s="8" t="s">
        <v>301</v>
      </c>
      <c r="AE89" s="8" t="s">
        <v>302</v>
      </c>
      <c r="AF89" s="15" t="s">
        <v>42</v>
      </c>
      <c r="AG89" s="8" t="s">
        <v>43</v>
      </c>
      <c r="AH89" s="15" t="s">
        <v>308</v>
      </c>
      <c r="AI89" s="8" t="s">
        <v>309</v>
      </c>
      <c r="AJ89" s="8" t="s">
        <v>310</v>
      </c>
      <c r="AK89" s="8" t="s">
        <v>311</v>
      </c>
      <c r="AL89" s="8" t="s">
        <v>312</v>
      </c>
      <c r="AM89" s="8" t="s">
        <v>313</v>
      </c>
      <c r="AN89" s="8" t="s">
        <v>314</v>
      </c>
      <c r="AO89" s="8" t="s">
        <v>315</v>
      </c>
      <c r="AP89" s="8" t="s">
        <v>316</v>
      </c>
      <c r="AQ89" s="8" t="s">
        <v>317</v>
      </c>
      <c r="AR89" s="8" t="s">
        <v>318</v>
      </c>
      <c r="AS89" s="8" t="s">
        <v>319</v>
      </c>
      <c r="AT89" s="8" t="s">
        <v>320</v>
      </c>
      <c r="AU89" s="8" t="s">
        <v>321</v>
      </c>
      <c r="AV89" s="8" t="s">
        <v>326</v>
      </c>
      <c r="AW89" s="8" t="s">
        <v>327</v>
      </c>
      <c r="AX89" s="8" t="s">
        <v>328</v>
      </c>
      <c r="AY89" s="8" t="s">
        <v>329</v>
      </c>
      <c r="AZ89" s="8" t="s">
        <v>330</v>
      </c>
      <c r="BA89" s="8" t="s">
        <v>331</v>
      </c>
      <c r="BB89" s="8" t="s">
        <v>332</v>
      </c>
      <c r="BC89" s="8" t="s">
        <v>333</v>
      </c>
      <c r="BD89" s="8" t="s">
        <v>334</v>
      </c>
      <c r="BE89" s="8" t="s">
        <v>335</v>
      </c>
      <c r="BF89" s="8" t="s">
        <v>336</v>
      </c>
      <c r="BG89" s="8" t="s">
        <v>69</v>
      </c>
      <c r="BH89" s="8" t="s">
        <v>346</v>
      </c>
      <c r="BI89" s="8" t="s">
        <v>347</v>
      </c>
      <c r="BJ89" s="8" t="s">
        <v>348</v>
      </c>
      <c r="BK89" s="8" t="s">
        <v>349</v>
      </c>
      <c r="BL89" s="8" t="s">
        <v>350</v>
      </c>
      <c r="BM89" s="8" t="s">
        <v>351</v>
      </c>
      <c r="BN89" s="8" t="s">
        <v>352</v>
      </c>
      <c r="BO89" s="8" t="s">
        <v>353</v>
      </c>
      <c r="BP89" s="8" t="s">
        <v>354</v>
      </c>
      <c r="BQ89" s="8" t="s">
        <v>355</v>
      </c>
      <c r="BR89" s="15" t="s">
        <v>44</v>
      </c>
      <c r="BS89" s="8" t="s">
        <v>239</v>
      </c>
      <c r="BT89" s="8" t="s">
        <v>356</v>
      </c>
      <c r="BU89" s="8" t="s">
        <v>357</v>
      </c>
      <c r="BV89" s="8" t="s">
        <v>358</v>
      </c>
      <c r="BW89" s="8" t="s">
        <v>359</v>
      </c>
      <c r="BX89" s="8" t="s">
        <v>360</v>
      </c>
      <c r="BY89" s="8" t="s">
        <v>361</v>
      </c>
      <c r="BZ89" s="8" t="s">
        <v>362</v>
      </c>
      <c r="CA89" s="8" t="s">
        <v>363</v>
      </c>
      <c r="CB89" s="8" t="s">
        <v>364</v>
      </c>
      <c r="CC89" s="8" t="s">
        <v>365</v>
      </c>
      <c r="CD89" s="17" t="s">
        <v>366</v>
      </c>
      <c r="CE89" s="18" t="s">
        <v>367</v>
      </c>
      <c r="CF89" s="17" t="s">
        <v>368</v>
      </c>
      <c r="CG89" s="17" t="s">
        <v>369</v>
      </c>
    </row>
    <row r="90" spans="1:85" ht="18" customHeight="1">
      <c r="A90" s="294" t="s">
        <v>376</v>
      </c>
      <c r="B90" s="294" t="s">
        <v>149</v>
      </c>
      <c r="C90" t="str">
        <f t="shared" ref="C90:C111" si="14">A88&amp;B88</f>
        <v>LANSCOPE エンドポイントマネージャー オンプレミス版新規</v>
      </c>
      <c r="G90">
        <v>1</v>
      </c>
      <c r="H90" s="13"/>
      <c r="I90" s="13"/>
      <c r="J90" s="13" t="s">
        <v>552</v>
      </c>
      <c r="L90" t="s">
        <v>553</v>
      </c>
      <c r="N90" t="s">
        <v>554</v>
      </c>
      <c r="O90" t="s">
        <v>555</v>
      </c>
      <c r="P90" t="s">
        <v>556</v>
      </c>
      <c r="Q90" t="s">
        <v>557</v>
      </c>
      <c r="R90" t="s">
        <v>558</v>
      </c>
      <c r="S90" t="s">
        <v>559</v>
      </c>
      <c r="T90" t="s">
        <v>560</v>
      </c>
      <c r="U90" t="s">
        <v>561</v>
      </c>
      <c r="V90" t="s">
        <v>562</v>
      </c>
      <c r="W90" t="s">
        <v>563</v>
      </c>
      <c r="Y90" t="s">
        <v>564</v>
      </c>
      <c r="Z90" t="s">
        <v>565</v>
      </c>
      <c r="AJ90" t="s">
        <v>566</v>
      </c>
      <c r="AK90" t="s">
        <v>567</v>
      </c>
      <c r="AL90" t="s">
        <v>568</v>
      </c>
      <c r="AM90" t="s">
        <v>569</v>
      </c>
      <c r="AP90" t="s">
        <v>570</v>
      </c>
      <c r="AQ90" t="s">
        <v>571</v>
      </c>
      <c r="AR90" t="s">
        <v>572</v>
      </c>
      <c r="AS90" t="s">
        <v>573</v>
      </c>
      <c r="AT90" t="s">
        <v>574</v>
      </c>
      <c r="AU90" t="s">
        <v>575</v>
      </c>
      <c r="AW90" t="s">
        <v>576</v>
      </c>
      <c r="AX90" t="s">
        <v>577</v>
      </c>
      <c r="AY90" t="s">
        <v>578</v>
      </c>
      <c r="AZ90" t="s">
        <v>579</v>
      </c>
      <c r="BA90" t="s">
        <v>580</v>
      </c>
      <c r="BB90" t="s">
        <v>571</v>
      </c>
      <c r="BC90" t="s">
        <v>572</v>
      </c>
      <c r="BD90" t="s">
        <v>573</v>
      </c>
      <c r="BE90" t="s">
        <v>574</v>
      </c>
      <c r="BF90" t="s">
        <v>581</v>
      </c>
      <c r="BH90" t="s">
        <v>582</v>
      </c>
      <c r="BI90" t="s">
        <v>583</v>
      </c>
      <c r="BJ90" t="s">
        <v>584</v>
      </c>
      <c r="BK90" t="s">
        <v>585</v>
      </c>
      <c r="BL90" t="s">
        <v>586</v>
      </c>
      <c r="BM90" t="s">
        <v>571</v>
      </c>
      <c r="BN90" t="s">
        <v>572</v>
      </c>
      <c r="BO90" t="s">
        <v>573</v>
      </c>
      <c r="BP90" t="s">
        <v>574</v>
      </c>
      <c r="BQ90" t="s">
        <v>587</v>
      </c>
    </row>
    <row r="91" spans="1:85" ht="18" customHeight="1">
      <c r="A91" s="3" t="s">
        <v>376</v>
      </c>
      <c r="B91" t="s">
        <v>373</v>
      </c>
      <c r="C91" t="str">
        <f t="shared" si="14"/>
        <v>LANSCOPE エンドポイントマネージャー オンプレミス版追加/更新/作業</v>
      </c>
      <c r="D91" s="13" t="s">
        <v>588</v>
      </c>
      <c r="G91" s="13"/>
      <c r="J91" s="13"/>
      <c r="AJ91" t="s">
        <v>566</v>
      </c>
      <c r="AK91" t="s">
        <v>567</v>
      </c>
      <c r="AL91" t="s">
        <v>568</v>
      </c>
      <c r="AM91" t="s">
        <v>569</v>
      </c>
      <c r="AP91" t="s">
        <v>570</v>
      </c>
      <c r="AQ91" t="s">
        <v>571</v>
      </c>
      <c r="AR91" t="s">
        <v>572</v>
      </c>
      <c r="AS91" t="s">
        <v>573</v>
      </c>
      <c r="AT91" t="s">
        <v>574</v>
      </c>
      <c r="AU91" t="s">
        <v>575</v>
      </c>
      <c r="AW91" t="s">
        <v>576</v>
      </c>
      <c r="AX91" t="s">
        <v>577</v>
      </c>
      <c r="AY91" t="s">
        <v>578</v>
      </c>
      <c r="AZ91" t="s">
        <v>579</v>
      </c>
      <c r="BA91" t="s">
        <v>580</v>
      </c>
      <c r="BB91" t="s">
        <v>571</v>
      </c>
      <c r="BC91" t="s">
        <v>572</v>
      </c>
      <c r="BD91" t="s">
        <v>573</v>
      </c>
      <c r="BE91" t="s">
        <v>574</v>
      </c>
      <c r="BF91" t="s">
        <v>581</v>
      </c>
      <c r="BH91" t="s">
        <v>582</v>
      </c>
      <c r="BI91" t="s">
        <v>583</v>
      </c>
      <c r="BJ91" t="s">
        <v>584</v>
      </c>
      <c r="BK91" t="s">
        <v>585</v>
      </c>
      <c r="BL91" t="s">
        <v>586</v>
      </c>
      <c r="BM91" t="s">
        <v>571</v>
      </c>
      <c r="BN91" t="s">
        <v>572</v>
      </c>
      <c r="BO91" t="s">
        <v>573</v>
      </c>
      <c r="BP91" t="s">
        <v>574</v>
      </c>
      <c r="BQ91" t="s">
        <v>587</v>
      </c>
    </row>
    <row r="92" spans="1:85" ht="18" customHeight="1">
      <c r="A92" s="294" t="s">
        <v>247</v>
      </c>
      <c r="B92" s="294" t="s">
        <v>149</v>
      </c>
      <c r="C92" t="str">
        <f t="shared" si="14"/>
        <v>LANSCOPE エンドポイントマネージャー クラウド版新規</v>
      </c>
      <c r="E92" s="13" t="s">
        <v>589</v>
      </c>
      <c r="F92" s="13" t="s">
        <v>590</v>
      </c>
      <c r="G92">
        <v>1</v>
      </c>
      <c r="J92" s="13" t="s">
        <v>552</v>
      </c>
      <c r="L92" t="s">
        <v>553</v>
      </c>
      <c r="N92" t="s">
        <v>554</v>
      </c>
      <c r="O92" t="s">
        <v>555</v>
      </c>
      <c r="P92" t="s">
        <v>556</v>
      </c>
      <c r="Q92" t="s">
        <v>557</v>
      </c>
      <c r="R92" t="s">
        <v>558</v>
      </c>
      <c r="S92" t="s">
        <v>559</v>
      </c>
      <c r="T92" t="s">
        <v>560</v>
      </c>
      <c r="U92" t="s">
        <v>561</v>
      </c>
      <c r="AJ92" t="s">
        <v>566</v>
      </c>
      <c r="AK92" t="s">
        <v>567</v>
      </c>
      <c r="AL92" t="s">
        <v>568</v>
      </c>
      <c r="AM92" t="s">
        <v>569</v>
      </c>
      <c r="AP92" t="s">
        <v>570</v>
      </c>
      <c r="AQ92" t="s">
        <v>571</v>
      </c>
      <c r="AR92" t="s">
        <v>572</v>
      </c>
      <c r="AS92" t="s">
        <v>573</v>
      </c>
      <c r="AT92" t="s">
        <v>574</v>
      </c>
      <c r="AU92" t="s">
        <v>575</v>
      </c>
      <c r="AW92" t="s">
        <v>576</v>
      </c>
      <c r="AX92" t="s">
        <v>577</v>
      </c>
      <c r="AY92" t="s">
        <v>578</v>
      </c>
      <c r="AZ92" t="s">
        <v>579</v>
      </c>
      <c r="BA92" t="s">
        <v>580</v>
      </c>
      <c r="BB92" t="s">
        <v>571</v>
      </c>
      <c r="BC92" t="s">
        <v>572</v>
      </c>
      <c r="BD92" t="s">
        <v>573</v>
      </c>
      <c r="BE92" t="s">
        <v>574</v>
      </c>
      <c r="BF92" t="s">
        <v>581</v>
      </c>
      <c r="BH92" t="s">
        <v>582</v>
      </c>
      <c r="BI92" t="s">
        <v>583</v>
      </c>
      <c r="BJ92" t="s">
        <v>584</v>
      </c>
      <c r="BK92" t="s">
        <v>585</v>
      </c>
      <c r="BL92" t="s">
        <v>586</v>
      </c>
      <c r="BM92" t="s">
        <v>571</v>
      </c>
      <c r="BN92" t="s">
        <v>572</v>
      </c>
      <c r="BO92" t="s">
        <v>573</v>
      </c>
      <c r="BP92" t="s">
        <v>574</v>
      </c>
      <c r="BQ92" t="s">
        <v>587</v>
      </c>
    </row>
    <row r="93" spans="1:85" ht="18" customHeight="1">
      <c r="A93" s="3" t="s">
        <v>247</v>
      </c>
      <c r="B93" t="s">
        <v>373</v>
      </c>
      <c r="C93" t="str">
        <f t="shared" si="14"/>
        <v>LANSCOPE エンドポイントマネージャー クラウド版追加/更新/作業</v>
      </c>
      <c r="D93" s="13" t="s">
        <v>589</v>
      </c>
      <c r="F93" s="13" t="s">
        <v>590</v>
      </c>
      <c r="G93" s="13"/>
      <c r="J93" s="13"/>
      <c r="AJ93" t="s">
        <v>566</v>
      </c>
      <c r="AK93" t="s">
        <v>567</v>
      </c>
      <c r="AL93" t="s">
        <v>568</v>
      </c>
      <c r="AM93" t="s">
        <v>569</v>
      </c>
      <c r="AP93" t="s">
        <v>570</v>
      </c>
      <c r="AQ93" t="s">
        <v>571</v>
      </c>
      <c r="AR93" t="s">
        <v>572</v>
      </c>
      <c r="AS93" t="s">
        <v>573</v>
      </c>
      <c r="AT93" t="s">
        <v>574</v>
      </c>
      <c r="AU93" t="s">
        <v>575</v>
      </c>
      <c r="AW93" t="s">
        <v>576</v>
      </c>
      <c r="AX93" t="s">
        <v>577</v>
      </c>
      <c r="AY93" t="s">
        <v>578</v>
      </c>
      <c r="AZ93" t="s">
        <v>579</v>
      </c>
      <c r="BA93" t="s">
        <v>580</v>
      </c>
      <c r="BB93" t="s">
        <v>571</v>
      </c>
      <c r="BC93" t="s">
        <v>572</v>
      </c>
      <c r="BD93" t="s">
        <v>573</v>
      </c>
      <c r="BE93" t="s">
        <v>574</v>
      </c>
      <c r="BF93" t="s">
        <v>581</v>
      </c>
      <c r="BH93" t="s">
        <v>582</v>
      </c>
      <c r="BI93" t="s">
        <v>583</v>
      </c>
      <c r="BJ93" t="s">
        <v>584</v>
      </c>
      <c r="BK93" t="s">
        <v>585</v>
      </c>
      <c r="BL93" t="s">
        <v>586</v>
      </c>
      <c r="BM93" t="s">
        <v>571</v>
      </c>
      <c r="BN93" t="s">
        <v>572</v>
      </c>
      <c r="BO93" t="s">
        <v>573</v>
      </c>
      <c r="BP93" t="s">
        <v>574</v>
      </c>
      <c r="BQ93" t="s">
        <v>587</v>
      </c>
    </row>
    <row r="94" spans="1:85" ht="18" customHeight="1">
      <c r="A94" s="294" t="s">
        <v>204</v>
      </c>
      <c r="B94" s="294" t="s">
        <v>149</v>
      </c>
      <c r="C94" t="str">
        <f t="shared" si="14"/>
        <v>LANSCOPE サイバープロテクション powered by Aurora Protect新規</v>
      </c>
      <c r="E94" s="13" t="s">
        <v>590</v>
      </c>
      <c r="F94" s="13"/>
      <c r="G94">
        <v>1</v>
      </c>
      <c r="J94" s="13" t="s">
        <v>552</v>
      </c>
      <c r="L94" t="s">
        <v>553</v>
      </c>
      <c r="N94" t="s">
        <v>554</v>
      </c>
      <c r="O94" t="s">
        <v>555</v>
      </c>
      <c r="P94" t="s">
        <v>556</v>
      </c>
      <c r="Q94" t="s">
        <v>557</v>
      </c>
      <c r="R94" t="s">
        <v>558</v>
      </c>
      <c r="S94" t="s">
        <v>559</v>
      </c>
      <c r="T94" t="s">
        <v>560</v>
      </c>
      <c r="U94" t="s">
        <v>561</v>
      </c>
      <c r="V94" t="s">
        <v>562</v>
      </c>
      <c r="W94" t="s">
        <v>563</v>
      </c>
      <c r="Y94" t="s">
        <v>564</v>
      </c>
      <c r="Z94" t="s">
        <v>565</v>
      </c>
      <c r="AJ94" t="s">
        <v>566</v>
      </c>
      <c r="AK94" t="s">
        <v>567</v>
      </c>
      <c r="AL94" t="s">
        <v>568</v>
      </c>
      <c r="AM94" t="s">
        <v>569</v>
      </c>
      <c r="AP94" t="s">
        <v>570</v>
      </c>
      <c r="AQ94" t="s">
        <v>571</v>
      </c>
      <c r="AR94" t="s">
        <v>572</v>
      </c>
      <c r="AS94" t="s">
        <v>573</v>
      </c>
      <c r="AT94" t="s">
        <v>574</v>
      </c>
      <c r="AU94" t="s">
        <v>575</v>
      </c>
      <c r="AW94" t="s">
        <v>576</v>
      </c>
      <c r="AX94" t="s">
        <v>577</v>
      </c>
      <c r="AY94" t="s">
        <v>578</v>
      </c>
      <c r="AZ94" t="s">
        <v>579</v>
      </c>
      <c r="BA94" t="s">
        <v>580</v>
      </c>
      <c r="BB94" t="s">
        <v>571</v>
      </c>
      <c r="BC94" t="s">
        <v>572</v>
      </c>
      <c r="BD94" t="s">
        <v>573</v>
      </c>
      <c r="BE94" t="s">
        <v>574</v>
      </c>
      <c r="BF94" t="s">
        <v>581</v>
      </c>
      <c r="BH94" t="s">
        <v>582</v>
      </c>
      <c r="BI94" t="s">
        <v>583</v>
      </c>
      <c r="BJ94" t="s">
        <v>584</v>
      </c>
      <c r="BK94" t="s">
        <v>585</v>
      </c>
      <c r="BL94" t="s">
        <v>586</v>
      </c>
      <c r="BM94" t="s">
        <v>571</v>
      </c>
      <c r="BN94" t="s">
        <v>572</v>
      </c>
      <c r="BO94" t="s">
        <v>573</v>
      </c>
      <c r="BP94" t="s">
        <v>574</v>
      </c>
      <c r="BQ94" t="s">
        <v>587</v>
      </c>
    </row>
    <row r="95" spans="1:85" ht="18" customHeight="1">
      <c r="A95" s="3" t="s">
        <v>204</v>
      </c>
      <c r="B95" t="s">
        <v>373</v>
      </c>
      <c r="C95" t="str">
        <f t="shared" si="14"/>
        <v>LANSCOPE サイバープロテクション powered by Aurora Protect追加/更新/作業</v>
      </c>
      <c r="D95" s="13" t="s">
        <v>589</v>
      </c>
      <c r="G95" s="13"/>
      <c r="J95" s="13"/>
      <c r="AJ95" t="s">
        <v>566</v>
      </c>
      <c r="AK95" t="s">
        <v>567</v>
      </c>
      <c r="AL95" t="s">
        <v>568</v>
      </c>
      <c r="AM95" t="s">
        <v>569</v>
      </c>
      <c r="AP95" t="s">
        <v>570</v>
      </c>
      <c r="AQ95" t="s">
        <v>571</v>
      </c>
      <c r="AR95" t="s">
        <v>572</v>
      </c>
      <c r="AS95" t="s">
        <v>573</v>
      </c>
      <c r="AT95" t="s">
        <v>574</v>
      </c>
      <c r="AU95" t="s">
        <v>575</v>
      </c>
      <c r="AW95" t="s">
        <v>576</v>
      </c>
      <c r="AX95" t="s">
        <v>577</v>
      </c>
      <c r="AY95" t="s">
        <v>578</v>
      </c>
      <c r="AZ95" t="s">
        <v>579</v>
      </c>
      <c r="BA95" t="s">
        <v>580</v>
      </c>
      <c r="BB95" t="s">
        <v>571</v>
      </c>
      <c r="BC95" t="s">
        <v>572</v>
      </c>
      <c r="BD95" t="s">
        <v>573</v>
      </c>
      <c r="BE95" t="s">
        <v>574</v>
      </c>
      <c r="BF95" t="s">
        <v>581</v>
      </c>
      <c r="BH95" t="s">
        <v>582</v>
      </c>
      <c r="BI95" t="s">
        <v>583</v>
      </c>
      <c r="BJ95" t="s">
        <v>584</v>
      </c>
      <c r="BK95" t="s">
        <v>585</v>
      </c>
      <c r="BL95" t="s">
        <v>586</v>
      </c>
      <c r="BM95" t="s">
        <v>571</v>
      </c>
      <c r="BN95" t="s">
        <v>572</v>
      </c>
      <c r="BO95" t="s">
        <v>573</v>
      </c>
      <c r="BP95" t="s">
        <v>574</v>
      </c>
      <c r="BQ95" t="s">
        <v>587</v>
      </c>
    </row>
    <row r="96" spans="1:85" ht="18" customHeight="1">
      <c r="A96" s="294" t="s">
        <v>243</v>
      </c>
      <c r="B96" s="294" t="s">
        <v>149</v>
      </c>
      <c r="C96" t="str">
        <f t="shared" si="14"/>
        <v>LANSCOPE サイバープロテクション powered by Deep Instinct新規</v>
      </c>
      <c r="E96" s="13" t="s">
        <v>590</v>
      </c>
      <c r="F96" s="13"/>
      <c r="G96">
        <v>1</v>
      </c>
      <c r="J96" s="13" t="s">
        <v>552</v>
      </c>
      <c r="L96" t="s">
        <v>553</v>
      </c>
      <c r="N96" t="s">
        <v>554</v>
      </c>
      <c r="O96" t="s">
        <v>555</v>
      </c>
      <c r="P96" t="s">
        <v>556</v>
      </c>
      <c r="Q96" t="s">
        <v>557</v>
      </c>
      <c r="R96" t="s">
        <v>558</v>
      </c>
      <c r="S96" t="s">
        <v>559</v>
      </c>
      <c r="T96" t="s">
        <v>560</v>
      </c>
      <c r="U96" t="s">
        <v>561</v>
      </c>
      <c r="V96" t="s">
        <v>562</v>
      </c>
      <c r="W96" t="s">
        <v>563</v>
      </c>
      <c r="Y96" t="s">
        <v>564</v>
      </c>
      <c r="Z96" t="s">
        <v>565</v>
      </c>
      <c r="AJ96" t="s">
        <v>566</v>
      </c>
      <c r="AK96" t="s">
        <v>567</v>
      </c>
      <c r="AL96" t="s">
        <v>568</v>
      </c>
      <c r="AM96" t="s">
        <v>569</v>
      </c>
      <c r="AP96" t="s">
        <v>570</v>
      </c>
      <c r="AQ96" t="s">
        <v>571</v>
      </c>
      <c r="AR96" t="s">
        <v>572</v>
      </c>
      <c r="AS96" t="s">
        <v>573</v>
      </c>
      <c r="AT96" t="s">
        <v>574</v>
      </c>
      <c r="AU96" t="s">
        <v>575</v>
      </c>
      <c r="AW96" t="s">
        <v>576</v>
      </c>
      <c r="AX96" t="s">
        <v>577</v>
      </c>
      <c r="AY96" t="s">
        <v>578</v>
      </c>
      <c r="AZ96" t="s">
        <v>579</v>
      </c>
      <c r="BA96" t="s">
        <v>580</v>
      </c>
      <c r="BB96" t="s">
        <v>571</v>
      </c>
      <c r="BC96" t="s">
        <v>572</v>
      </c>
      <c r="BD96" t="s">
        <v>573</v>
      </c>
      <c r="BE96" t="s">
        <v>574</v>
      </c>
      <c r="BF96" t="s">
        <v>581</v>
      </c>
      <c r="BH96" t="s">
        <v>582</v>
      </c>
      <c r="BI96" t="s">
        <v>583</v>
      </c>
      <c r="BJ96" t="s">
        <v>584</v>
      </c>
      <c r="BK96" t="s">
        <v>585</v>
      </c>
      <c r="BL96" t="s">
        <v>586</v>
      </c>
      <c r="BM96" t="s">
        <v>571</v>
      </c>
      <c r="BN96" t="s">
        <v>572</v>
      </c>
      <c r="BO96" t="s">
        <v>573</v>
      </c>
      <c r="BP96" t="s">
        <v>574</v>
      </c>
      <c r="BQ96" t="s">
        <v>587</v>
      </c>
    </row>
    <row r="97" spans="1:69" ht="18" customHeight="1">
      <c r="A97" s="3" t="s">
        <v>251</v>
      </c>
      <c r="B97" t="s">
        <v>373</v>
      </c>
      <c r="C97" t="str">
        <f t="shared" si="14"/>
        <v>LANSCOPE サイバープロテクション powered by Deep Instinct追加/更新/作業</v>
      </c>
      <c r="D97" s="13" t="s">
        <v>590</v>
      </c>
      <c r="G97" s="13"/>
      <c r="J97" s="13"/>
      <c r="AJ97" t="s">
        <v>566</v>
      </c>
      <c r="AK97" t="s">
        <v>567</v>
      </c>
      <c r="AL97" t="s">
        <v>568</v>
      </c>
      <c r="AM97" t="s">
        <v>569</v>
      </c>
      <c r="AP97" t="s">
        <v>570</v>
      </c>
      <c r="AQ97" t="s">
        <v>571</v>
      </c>
      <c r="AR97" t="s">
        <v>572</v>
      </c>
      <c r="AS97" t="s">
        <v>573</v>
      </c>
      <c r="AT97" t="s">
        <v>574</v>
      </c>
      <c r="AU97" t="s">
        <v>575</v>
      </c>
      <c r="AW97" t="s">
        <v>576</v>
      </c>
      <c r="AX97" t="s">
        <v>577</v>
      </c>
      <c r="AY97" t="s">
        <v>578</v>
      </c>
      <c r="AZ97" t="s">
        <v>579</v>
      </c>
      <c r="BA97" t="s">
        <v>580</v>
      </c>
      <c r="BB97" t="s">
        <v>571</v>
      </c>
      <c r="BC97" t="s">
        <v>572</v>
      </c>
      <c r="BD97" t="s">
        <v>573</v>
      </c>
      <c r="BE97" t="s">
        <v>574</v>
      </c>
      <c r="BF97" t="s">
        <v>581</v>
      </c>
      <c r="BH97" t="s">
        <v>582</v>
      </c>
      <c r="BI97" t="s">
        <v>583</v>
      </c>
      <c r="BJ97" t="s">
        <v>584</v>
      </c>
      <c r="BK97" t="s">
        <v>585</v>
      </c>
      <c r="BL97" t="s">
        <v>586</v>
      </c>
      <c r="BM97" t="s">
        <v>571</v>
      </c>
      <c r="BN97" t="s">
        <v>572</v>
      </c>
      <c r="BO97" t="s">
        <v>573</v>
      </c>
      <c r="BP97" t="s">
        <v>574</v>
      </c>
      <c r="BQ97" t="s">
        <v>587</v>
      </c>
    </row>
    <row r="98" spans="1:69" ht="18" customHeight="1">
      <c r="A98" s="294" t="s">
        <v>246</v>
      </c>
      <c r="B98" s="294" t="s">
        <v>149</v>
      </c>
      <c r="C98" t="str">
        <f t="shared" si="14"/>
        <v>LANSCOPE プロフェッショナルサービス　脆弱性診断新規</v>
      </c>
      <c r="J98" s="13" t="s">
        <v>552</v>
      </c>
      <c r="L98" t="s">
        <v>553</v>
      </c>
      <c r="N98" t="s">
        <v>554</v>
      </c>
      <c r="O98" t="s">
        <v>555</v>
      </c>
      <c r="P98" t="s">
        <v>556</v>
      </c>
      <c r="Q98" t="s">
        <v>557</v>
      </c>
      <c r="R98" t="s">
        <v>558</v>
      </c>
      <c r="S98" t="s">
        <v>559</v>
      </c>
      <c r="T98" t="s">
        <v>560</v>
      </c>
      <c r="U98" t="s">
        <v>561</v>
      </c>
      <c r="AJ98" t="s">
        <v>566</v>
      </c>
      <c r="AK98" t="s">
        <v>567</v>
      </c>
      <c r="AL98" t="s">
        <v>568</v>
      </c>
      <c r="AM98" t="s">
        <v>569</v>
      </c>
      <c r="AP98" t="s">
        <v>570</v>
      </c>
      <c r="AQ98" t="s">
        <v>571</v>
      </c>
      <c r="AR98" t="s">
        <v>572</v>
      </c>
      <c r="AS98" t="s">
        <v>573</v>
      </c>
      <c r="AT98" t="s">
        <v>574</v>
      </c>
      <c r="AU98" t="s">
        <v>575</v>
      </c>
      <c r="AW98" t="s">
        <v>576</v>
      </c>
      <c r="AX98" t="s">
        <v>577</v>
      </c>
      <c r="AY98" t="s">
        <v>578</v>
      </c>
      <c r="AZ98" t="s">
        <v>579</v>
      </c>
      <c r="BA98" t="s">
        <v>580</v>
      </c>
      <c r="BB98" t="s">
        <v>571</v>
      </c>
      <c r="BC98" t="s">
        <v>572</v>
      </c>
      <c r="BD98" t="s">
        <v>573</v>
      </c>
      <c r="BE98" t="s">
        <v>574</v>
      </c>
      <c r="BF98" t="s">
        <v>581</v>
      </c>
      <c r="BH98" t="s">
        <v>582</v>
      </c>
      <c r="BI98" t="s">
        <v>583</v>
      </c>
      <c r="BJ98" t="s">
        <v>584</v>
      </c>
      <c r="BK98" t="s">
        <v>585</v>
      </c>
      <c r="BL98" t="s">
        <v>586</v>
      </c>
      <c r="BM98" t="s">
        <v>571</v>
      </c>
      <c r="BN98" t="s">
        <v>572</v>
      </c>
      <c r="BO98" t="s">
        <v>573</v>
      </c>
      <c r="BP98" t="s">
        <v>574</v>
      </c>
      <c r="BQ98" t="s">
        <v>587</v>
      </c>
    </row>
    <row r="99" spans="1:69" ht="18" customHeight="1">
      <c r="A99" s="3" t="s">
        <v>246</v>
      </c>
      <c r="B99" t="s">
        <v>373</v>
      </c>
      <c r="C99" t="str">
        <f t="shared" si="14"/>
        <v>LANSCOPE プロフェッショナルサービス　脆弱性診断追加/更新/作業</v>
      </c>
      <c r="J99" s="13" t="s">
        <v>552</v>
      </c>
      <c r="L99" t="s">
        <v>553</v>
      </c>
      <c r="N99" t="s">
        <v>554</v>
      </c>
      <c r="O99" t="s">
        <v>555</v>
      </c>
      <c r="P99" t="s">
        <v>556</v>
      </c>
      <c r="Q99" t="s">
        <v>557</v>
      </c>
      <c r="R99" t="s">
        <v>558</v>
      </c>
      <c r="S99" t="s">
        <v>559</v>
      </c>
      <c r="T99" t="s">
        <v>560</v>
      </c>
      <c r="U99" t="s">
        <v>561</v>
      </c>
      <c r="AJ99" t="s">
        <v>566</v>
      </c>
      <c r="AK99" t="s">
        <v>567</v>
      </c>
      <c r="AL99" t="s">
        <v>568</v>
      </c>
      <c r="AM99" t="s">
        <v>569</v>
      </c>
      <c r="AP99" t="s">
        <v>570</v>
      </c>
      <c r="AQ99" t="s">
        <v>571</v>
      </c>
      <c r="AR99" t="s">
        <v>572</v>
      </c>
      <c r="AS99" t="s">
        <v>573</v>
      </c>
      <c r="AT99" t="s">
        <v>574</v>
      </c>
      <c r="AU99" t="s">
        <v>575</v>
      </c>
      <c r="AW99" t="s">
        <v>576</v>
      </c>
      <c r="AX99" t="s">
        <v>577</v>
      </c>
      <c r="AY99" t="s">
        <v>578</v>
      </c>
      <c r="AZ99" t="s">
        <v>579</v>
      </c>
      <c r="BA99" t="s">
        <v>580</v>
      </c>
      <c r="BB99" t="s">
        <v>571</v>
      </c>
      <c r="BC99" t="s">
        <v>572</v>
      </c>
      <c r="BD99" t="s">
        <v>573</v>
      </c>
      <c r="BE99" t="s">
        <v>574</v>
      </c>
      <c r="BF99" t="s">
        <v>581</v>
      </c>
      <c r="BH99" t="s">
        <v>582</v>
      </c>
      <c r="BI99" t="s">
        <v>583</v>
      </c>
      <c r="BJ99" t="s">
        <v>584</v>
      </c>
      <c r="BK99" t="s">
        <v>585</v>
      </c>
      <c r="BL99" t="s">
        <v>586</v>
      </c>
      <c r="BM99" t="s">
        <v>571</v>
      </c>
      <c r="BN99" t="s">
        <v>572</v>
      </c>
      <c r="BO99" t="s">
        <v>573</v>
      </c>
      <c r="BP99" t="s">
        <v>574</v>
      </c>
      <c r="BQ99" t="s">
        <v>587</v>
      </c>
    </row>
    <row r="100" spans="1:69" ht="18" customHeight="1">
      <c r="A100" s="294" t="s">
        <v>390</v>
      </c>
      <c r="B100" s="294" t="s">
        <v>149</v>
      </c>
      <c r="C100" t="str">
        <f t="shared" si="14"/>
        <v>LANSCOPE プロフェッショナルサービス　DarkTrace新規</v>
      </c>
      <c r="G100">
        <v>1</v>
      </c>
      <c r="J100" s="13" t="s">
        <v>552</v>
      </c>
      <c r="L100" t="s">
        <v>553</v>
      </c>
      <c r="N100" t="s">
        <v>554</v>
      </c>
      <c r="O100" t="s">
        <v>555</v>
      </c>
      <c r="P100" t="s">
        <v>556</v>
      </c>
      <c r="Q100" t="s">
        <v>557</v>
      </c>
      <c r="R100" t="s">
        <v>558</v>
      </c>
      <c r="S100" t="s">
        <v>559</v>
      </c>
      <c r="T100" t="s">
        <v>560</v>
      </c>
      <c r="U100" t="s">
        <v>561</v>
      </c>
      <c r="V100" t="s">
        <v>562</v>
      </c>
      <c r="W100" t="s">
        <v>563</v>
      </c>
      <c r="Y100" t="s">
        <v>564</v>
      </c>
      <c r="Z100" t="s">
        <v>565</v>
      </c>
      <c r="AJ100" t="s">
        <v>566</v>
      </c>
      <c r="AK100" t="s">
        <v>567</v>
      </c>
      <c r="AL100" t="s">
        <v>568</v>
      </c>
      <c r="AM100" t="s">
        <v>569</v>
      </c>
      <c r="AP100" t="s">
        <v>570</v>
      </c>
      <c r="AQ100" t="s">
        <v>571</v>
      </c>
      <c r="AR100" t="s">
        <v>572</v>
      </c>
      <c r="AS100" t="s">
        <v>573</v>
      </c>
      <c r="AT100" t="s">
        <v>574</v>
      </c>
      <c r="AU100" t="s">
        <v>575</v>
      </c>
      <c r="AW100" t="s">
        <v>576</v>
      </c>
      <c r="AX100" t="s">
        <v>577</v>
      </c>
      <c r="AY100" t="s">
        <v>578</v>
      </c>
      <c r="AZ100" t="s">
        <v>579</v>
      </c>
      <c r="BA100" t="s">
        <v>580</v>
      </c>
      <c r="BB100" t="s">
        <v>571</v>
      </c>
      <c r="BC100" t="s">
        <v>572</v>
      </c>
      <c r="BD100" t="s">
        <v>573</v>
      </c>
      <c r="BE100" t="s">
        <v>574</v>
      </c>
      <c r="BF100" t="s">
        <v>581</v>
      </c>
      <c r="BH100" t="s">
        <v>582</v>
      </c>
      <c r="BI100" t="s">
        <v>583</v>
      </c>
      <c r="BJ100" t="s">
        <v>584</v>
      </c>
      <c r="BK100" t="s">
        <v>585</v>
      </c>
      <c r="BL100" t="s">
        <v>586</v>
      </c>
      <c r="BM100" t="s">
        <v>571</v>
      </c>
      <c r="BN100" t="s">
        <v>572</v>
      </c>
      <c r="BO100" t="s">
        <v>573</v>
      </c>
      <c r="BP100" t="s">
        <v>574</v>
      </c>
      <c r="BQ100" t="s">
        <v>587</v>
      </c>
    </row>
    <row r="101" spans="1:69" ht="18" customHeight="1">
      <c r="A101" s="3" t="s">
        <v>390</v>
      </c>
      <c r="B101" t="s">
        <v>373</v>
      </c>
      <c r="C101" t="str">
        <f t="shared" si="14"/>
        <v>LANSCOPE プロフェッショナルサービス　DarkTrace追加/更新/作業</v>
      </c>
      <c r="G101">
        <v>1</v>
      </c>
      <c r="J101" s="13" t="s">
        <v>552</v>
      </c>
      <c r="L101" t="s">
        <v>553</v>
      </c>
      <c r="N101" t="s">
        <v>554</v>
      </c>
      <c r="O101" t="s">
        <v>555</v>
      </c>
      <c r="P101" t="s">
        <v>556</v>
      </c>
      <c r="Q101" t="s">
        <v>557</v>
      </c>
      <c r="R101" t="s">
        <v>558</v>
      </c>
      <c r="S101" t="s">
        <v>559</v>
      </c>
      <c r="T101" t="s">
        <v>560</v>
      </c>
      <c r="U101" t="s">
        <v>561</v>
      </c>
      <c r="V101" t="s">
        <v>562</v>
      </c>
      <c r="W101" t="s">
        <v>563</v>
      </c>
      <c r="Y101" t="s">
        <v>564</v>
      </c>
      <c r="Z101" t="s">
        <v>565</v>
      </c>
      <c r="AJ101" t="s">
        <v>566</v>
      </c>
      <c r="AK101" t="s">
        <v>567</v>
      </c>
      <c r="AL101" t="s">
        <v>568</v>
      </c>
      <c r="AM101" t="s">
        <v>569</v>
      </c>
      <c r="AP101" t="s">
        <v>570</v>
      </c>
      <c r="AQ101" t="s">
        <v>571</v>
      </c>
      <c r="AR101" t="s">
        <v>572</v>
      </c>
      <c r="AS101" t="s">
        <v>573</v>
      </c>
      <c r="AT101" t="s">
        <v>574</v>
      </c>
      <c r="AU101" t="s">
        <v>575</v>
      </c>
      <c r="AW101" t="s">
        <v>576</v>
      </c>
      <c r="AX101" t="s">
        <v>577</v>
      </c>
      <c r="AY101" t="s">
        <v>578</v>
      </c>
      <c r="AZ101" t="s">
        <v>579</v>
      </c>
      <c r="BA101" t="s">
        <v>580</v>
      </c>
      <c r="BB101" t="s">
        <v>571</v>
      </c>
      <c r="BC101" t="s">
        <v>572</v>
      </c>
      <c r="BD101" t="s">
        <v>573</v>
      </c>
      <c r="BE101" t="s">
        <v>574</v>
      </c>
      <c r="BF101" t="s">
        <v>581</v>
      </c>
      <c r="BH101" t="s">
        <v>582</v>
      </c>
      <c r="BI101" t="s">
        <v>583</v>
      </c>
      <c r="BJ101" t="s">
        <v>584</v>
      </c>
      <c r="BK101" t="s">
        <v>585</v>
      </c>
      <c r="BL101" t="s">
        <v>586</v>
      </c>
      <c r="BM101" t="s">
        <v>571</v>
      </c>
      <c r="BN101" t="s">
        <v>572</v>
      </c>
      <c r="BO101" t="s">
        <v>573</v>
      </c>
      <c r="BP101" t="s">
        <v>574</v>
      </c>
      <c r="BQ101" t="s">
        <v>587</v>
      </c>
    </row>
    <row r="102" spans="1:69" ht="18" customHeight="1">
      <c r="A102" s="294" t="s">
        <v>249</v>
      </c>
      <c r="B102" s="294" t="s">
        <v>149</v>
      </c>
      <c r="C102" t="str">
        <f t="shared" si="14"/>
        <v>LANSCOPE プロフェッショナルサービス　Panorays新規</v>
      </c>
      <c r="G102">
        <v>1</v>
      </c>
      <c r="J102" s="13" t="s">
        <v>552</v>
      </c>
      <c r="K102" s="42" t="s">
        <v>591</v>
      </c>
      <c r="L102" t="s">
        <v>553</v>
      </c>
      <c r="M102" t="s">
        <v>592</v>
      </c>
      <c r="N102" t="s">
        <v>554</v>
      </c>
      <c r="O102" t="s">
        <v>555</v>
      </c>
      <c r="P102" t="s">
        <v>556</v>
      </c>
      <c r="Q102" t="s">
        <v>557</v>
      </c>
      <c r="R102" t="s">
        <v>558</v>
      </c>
      <c r="S102" t="s">
        <v>559</v>
      </c>
      <c r="T102" t="s">
        <v>560</v>
      </c>
      <c r="U102" t="s">
        <v>561</v>
      </c>
      <c r="V102" t="s">
        <v>562</v>
      </c>
      <c r="W102" t="s">
        <v>563</v>
      </c>
      <c r="X102" t="s">
        <v>460</v>
      </c>
      <c r="Y102" t="s">
        <v>564</v>
      </c>
      <c r="Z102" t="s">
        <v>565</v>
      </c>
      <c r="AJ102" t="s">
        <v>566</v>
      </c>
      <c r="AK102" t="s">
        <v>567</v>
      </c>
      <c r="AL102" t="s">
        <v>568</v>
      </c>
      <c r="AM102" t="s">
        <v>569</v>
      </c>
      <c r="AN102" t="s">
        <v>568</v>
      </c>
      <c r="AO102" t="s">
        <v>569</v>
      </c>
      <c r="AP102" t="s">
        <v>570</v>
      </c>
      <c r="AQ102" t="s">
        <v>571</v>
      </c>
      <c r="AR102" t="s">
        <v>572</v>
      </c>
      <c r="AS102" t="s">
        <v>573</v>
      </c>
      <c r="AT102" t="s">
        <v>574</v>
      </c>
      <c r="AU102" t="s">
        <v>575</v>
      </c>
      <c r="AW102" t="s">
        <v>576</v>
      </c>
      <c r="AX102" t="s">
        <v>577</v>
      </c>
      <c r="AY102" t="s">
        <v>578</v>
      </c>
      <c r="AZ102" t="s">
        <v>579</v>
      </c>
      <c r="BA102" t="s">
        <v>580</v>
      </c>
      <c r="BB102" t="s">
        <v>571</v>
      </c>
      <c r="BC102" t="s">
        <v>572</v>
      </c>
      <c r="BD102" t="s">
        <v>573</v>
      </c>
      <c r="BE102" t="s">
        <v>574</v>
      </c>
      <c r="BF102" t="s">
        <v>581</v>
      </c>
      <c r="BH102" t="s">
        <v>582</v>
      </c>
      <c r="BI102" t="s">
        <v>583</v>
      </c>
      <c r="BJ102" t="s">
        <v>584</v>
      </c>
      <c r="BK102" t="s">
        <v>585</v>
      </c>
      <c r="BL102" t="s">
        <v>586</v>
      </c>
      <c r="BM102" t="s">
        <v>571</v>
      </c>
      <c r="BN102" t="s">
        <v>572</v>
      </c>
      <c r="BO102" t="s">
        <v>573</v>
      </c>
      <c r="BP102" t="s">
        <v>574</v>
      </c>
      <c r="BQ102" t="s">
        <v>587</v>
      </c>
    </row>
    <row r="103" spans="1:69" ht="18" customHeight="1">
      <c r="A103" s="3" t="s">
        <v>249</v>
      </c>
      <c r="B103" t="s">
        <v>373</v>
      </c>
      <c r="C103" t="str">
        <f t="shared" si="14"/>
        <v>LANSCOPE プロフェッショナルサービス　Panorays追加/更新/作業</v>
      </c>
      <c r="G103">
        <v>1</v>
      </c>
      <c r="J103" s="13" t="s">
        <v>552</v>
      </c>
      <c r="L103" t="s">
        <v>553</v>
      </c>
      <c r="M103" t="s">
        <v>592</v>
      </c>
      <c r="N103" t="s">
        <v>554</v>
      </c>
      <c r="O103" t="s">
        <v>555</v>
      </c>
      <c r="P103" t="s">
        <v>556</v>
      </c>
      <c r="Q103" t="s">
        <v>557</v>
      </c>
      <c r="R103" t="s">
        <v>558</v>
      </c>
      <c r="S103" t="s">
        <v>559</v>
      </c>
      <c r="T103" t="s">
        <v>560</v>
      </c>
      <c r="U103" t="s">
        <v>561</v>
      </c>
      <c r="V103" t="s">
        <v>562</v>
      </c>
      <c r="W103" t="s">
        <v>563</v>
      </c>
      <c r="X103" t="s">
        <v>460</v>
      </c>
      <c r="Y103" t="s">
        <v>564</v>
      </c>
      <c r="Z103" t="s">
        <v>565</v>
      </c>
      <c r="AJ103" t="s">
        <v>566</v>
      </c>
      <c r="AK103" t="s">
        <v>567</v>
      </c>
      <c r="AL103" t="s">
        <v>568</v>
      </c>
      <c r="AM103" t="s">
        <v>569</v>
      </c>
      <c r="AN103" t="s">
        <v>568</v>
      </c>
      <c r="AO103" t="s">
        <v>569</v>
      </c>
      <c r="AP103" t="s">
        <v>570</v>
      </c>
      <c r="AQ103" t="s">
        <v>571</v>
      </c>
      <c r="AR103" t="s">
        <v>572</v>
      </c>
      <c r="AS103" t="s">
        <v>573</v>
      </c>
      <c r="AT103" t="s">
        <v>574</v>
      </c>
      <c r="AU103" t="s">
        <v>575</v>
      </c>
      <c r="AW103" t="s">
        <v>576</v>
      </c>
      <c r="AX103" t="s">
        <v>577</v>
      </c>
      <c r="AY103" t="s">
        <v>578</v>
      </c>
      <c r="AZ103" t="s">
        <v>579</v>
      </c>
      <c r="BA103" t="s">
        <v>580</v>
      </c>
      <c r="BB103" t="s">
        <v>571</v>
      </c>
      <c r="BC103" t="s">
        <v>572</v>
      </c>
      <c r="BD103" t="s">
        <v>573</v>
      </c>
      <c r="BE103" t="s">
        <v>574</v>
      </c>
      <c r="BF103" t="s">
        <v>581</v>
      </c>
      <c r="BH103" t="s">
        <v>582</v>
      </c>
      <c r="BI103" t="s">
        <v>583</v>
      </c>
      <c r="BJ103" t="s">
        <v>584</v>
      </c>
      <c r="BK103" t="s">
        <v>585</v>
      </c>
      <c r="BL103" t="s">
        <v>586</v>
      </c>
      <c r="BM103" t="s">
        <v>571</v>
      </c>
      <c r="BN103" t="s">
        <v>572</v>
      </c>
      <c r="BO103" t="s">
        <v>573</v>
      </c>
      <c r="BP103" t="s">
        <v>574</v>
      </c>
      <c r="BQ103" t="s">
        <v>587</v>
      </c>
    </row>
    <row r="104" spans="1:69" ht="18" customHeight="1">
      <c r="A104" s="294" t="s">
        <v>255</v>
      </c>
      <c r="B104" s="294" t="s">
        <v>149</v>
      </c>
      <c r="C104" t="str">
        <f t="shared" ref="C104:C105" si="15">A102&amp;B102</f>
        <v>LANSCOPE サイバープロテクション　インシデント対応パッケージ新規</v>
      </c>
      <c r="G104">
        <v>1</v>
      </c>
      <c r="J104" s="13" t="s">
        <v>552</v>
      </c>
      <c r="K104" s="42" t="s">
        <v>591</v>
      </c>
      <c r="L104" t="s">
        <v>553</v>
      </c>
      <c r="M104" t="s">
        <v>592</v>
      </c>
      <c r="N104" t="s">
        <v>554</v>
      </c>
      <c r="O104" t="s">
        <v>555</v>
      </c>
      <c r="P104" t="s">
        <v>556</v>
      </c>
      <c r="Q104" t="s">
        <v>557</v>
      </c>
      <c r="R104" t="s">
        <v>558</v>
      </c>
      <c r="S104" t="s">
        <v>559</v>
      </c>
      <c r="T104" t="s">
        <v>560</v>
      </c>
      <c r="U104" t="s">
        <v>561</v>
      </c>
      <c r="V104" t="s">
        <v>562</v>
      </c>
      <c r="W104" t="s">
        <v>563</v>
      </c>
      <c r="X104" t="s">
        <v>460</v>
      </c>
      <c r="Y104" t="s">
        <v>564</v>
      </c>
      <c r="Z104" t="s">
        <v>565</v>
      </c>
      <c r="AJ104" t="s">
        <v>566</v>
      </c>
      <c r="AK104" t="s">
        <v>567</v>
      </c>
      <c r="AL104" t="s">
        <v>568</v>
      </c>
      <c r="AM104" t="s">
        <v>569</v>
      </c>
      <c r="AN104" t="s">
        <v>568</v>
      </c>
      <c r="AO104" t="s">
        <v>569</v>
      </c>
      <c r="AP104" t="s">
        <v>570</v>
      </c>
      <c r="AQ104" t="s">
        <v>571</v>
      </c>
      <c r="AR104" t="s">
        <v>572</v>
      </c>
      <c r="AS104" t="s">
        <v>573</v>
      </c>
      <c r="AT104" t="s">
        <v>574</v>
      </c>
      <c r="AU104" t="s">
        <v>575</v>
      </c>
      <c r="AW104" t="s">
        <v>576</v>
      </c>
      <c r="AX104" t="s">
        <v>577</v>
      </c>
      <c r="AY104" t="s">
        <v>578</v>
      </c>
      <c r="AZ104" t="s">
        <v>579</v>
      </c>
      <c r="BA104" t="s">
        <v>580</v>
      </c>
      <c r="BB104" t="s">
        <v>571</v>
      </c>
      <c r="BC104" t="s">
        <v>572</v>
      </c>
      <c r="BD104" t="s">
        <v>573</v>
      </c>
      <c r="BE104" t="s">
        <v>574</v>
      </c>
      <c r="BF104" t="s">
        <v>581</v>
      </c>
      <c r="BH104" t="s">
        <v>582</v>
      </c>
      <c r="BI104" t="s">
        <v>583</v>
      </c>
      <c r="BJ104" t="s">
        <v>584</v>
      </c>
      <c r="BK104" t="s">
        <v>585</v>
      </c>
      <c r="BL104" t="s">
        <v>586</v>
      </c>
      <c r="BM104" t="s">
        <v>571</v>
      </c>
      <c r="BN104" t="s">
        <v>572</v>
      </c>
      <c r="BO104" t="s">
        <v>573</v>
      </c>
      <c r="BP104" t="s">
        <v>574</v>
      </c>
      <c r="BQ104" t="s">
        <v>587</v>
      </c>
    </row>
    <row r="105" spans="1:69" ht="18" customHeight="1">
      <c r="A105" s="3" t="s">
        <v>255</v>
      </c>
      <c r="B105" t="s">
        <v>373</v>
      </c>
      <c r="C105" t="str">
        <f t="shared" si="15"/>
        <v>LANSCOPE サイバープロテクション　インシデント対応パッケージ追加/更新/作業</v>
      </c>
      <c r="G105">
        <v>1</v>
      </c>
      <c r="J105" s="13" t="s">
        <v>552</v>
      </c>
      <c r="L105" t="s">
        <v>553</v>
      </c>
      <c r="M105" t="s">
        <v>592</v>
      </c>
      <c r="N105" t="s">
        <v>554</v>
      </c>
      <c r="O105" t="s">
        <v>555</v>
      </c>
      <c r="P105" t="s">
        <v>556</v>
      </c>
      <c r="Q105" t="s">
        <v>557</v>
      </c>
      <c r="R105" t="s">
        <v>558</v>
      </c>
      <c r="S105" t="s">
        <v>559</v>
      </c>
      <c r="T105" t="s">
        <v>560</v>
      </c>
      <c r="U105" t="s">
        <v>561</v>
      </c>
      <c r="V105" t="s">
        <v>562</v>
      </c>
      <c r="W105" t="s">
        <v>563</v>
      </c>
      <c r="X105" t="s">
        <v>460</v>
      </c>
      <c r="Y105" t="s">
        <v>564</v>
      </c>
      <c r="Z105" t="s">
        <v>565</v>
      </c>
      <c r="AJ105" t="s">
        <v>566</v>
      </c>
      <c r="AK105" t="s">
        <v>567</v>
      </c>
      <c r="AL105" t="s">
        <v>568</v>
      </c>
      <c r="AM105" t="s">
        <v>569</v>
      </c>
      <c r="AN105" t="s">
        <v>568</v>
      </c>
      <c r="AO105" t="s">
        <v>569</v>
      </c>
      <c r="AP105" t="s">
        <v>570</v>
      </c>
      <c r="AQ105" t="s">
        <v>571</v>
      </c>
      <c r="AR105" t="s">
        <v>572</v>
      </c>
      <c r="AS105" t="s">
        <v>573</v>
      </c>
      <c r="AT105" t="s">
        <v>574</v>
      </c>
      <c r="AU105" t="s">
        <v>575</v>
      </c>
      <c r="AW105" t="s">
        <v>576</v>
      </c>
      <c r="AX105" t="s">
        <v>577</v>
      </c>
      <c r="AY105" t="s">
        <v>578</v>
      </c>
      <c r="AZ105" t="s">
        <v>579</v>
      </c>
      <c r="BA105" t="s">
        <v>580</v>
      </c>
      <c r="BB105" t="s">
        <v>571</v>
      </c>
      <c r="BC105" t="s">
        <v>572</v>
      </c>
      <c r="BD105" t="s">
        <v>573</v>
      </c>
      <c r="BE105" t="s">
        <v>574</v>
      </c>
      <c r="BF105" t="s">
        <v>581</v>
      </c>
      <c r="BH105" t="s">
        <v>582</v>
      </c>
      <c r="BI105" t="s">
        <v>583</v>
      </c>
      <c r="BJ105" t="s">
        <v>584</v>
      </c>
      <c r="BK105" t="s">
        <v>585</v>
      </c>
      <c r="BL105" t="s">
        <v>586</v>
      </c>
      <c r="BM105" t="s">
        <v>571</v>
      </c>
      <c r="BN105" t="s">
        <v>572</v>
      </c>
      <c r="BO105" t="s">
        <v>573</v>
      </c>
      <c r="BP105" t="s">
        <v>574</v>
      </c>
      <c r="BQ105" t="s">
        <v>587</v>
      </c>
    </row>
    <row r="106" spans="1:69" ht="18" customHeight="1">
      <c r="A106" s="294" t="s">
        <v>207</v>
      </c>
      <c r="B106" s="294" t="s">
        <v>149</v>
      </c>
      <c r="C106" t="str">
        <f t="shared" si="14"/>
        <v>LANSCOPE プロフェッショナルサービス　その他パッケージ新規</v>
      </c>
      <c r="G106">
        <v>1</v>
      </c>
      <c r="J106" s="13" t="s">
        <v>552</v>
      </c>
      <c r="L106" t="s">
        <v>553</v>
      </c>
      <c r="M106" t="s">
        <v>592</v>
      </c>
      <c r="N106" t="s">
        <v>554</v>
      </c>
      <c r="O106" t="s">
        <v>555</v>
      </c>
      <c r="P106" t="s">
        <v>556</v>
      </c>
      <c r="Q106" t="s">
        <v>557</v>
      </c>
      <c r="R106" t="s">
        <v>558</v>
      </c>
      <c r="S106" t="s">
        <v>559</v>
      </c>
      <c r="T106" t="s">
        <v>560</v>
      </c>
      <c r="U106" t="s">
        <v>561</v>
      </c>
      <c r="AJ106" t="s">
        <v>566</v>
      </c>
      <c r="AK106" t="s">
        <v>567</v>
      </c>
      <c r="AL106" t="s">
        <v>568</v>
      </c>
      <c r="AM106" t="s">
        <v>569</v>
      </c>
      <c r="AP106" t="s">
        <v>570</v>
      </c>
      <c r="AQ106" t="s">
        <v>571</v>
      </c>
      <c r="AR106" t="s">
        <v>572</v>
      </c>
      <c r="AS106" t="s">
        <v>573</v>
      </c>
      <c r="AT106" t="s">
        <v>574</v>
      </c>
      <c r="AU106" t="s">
        <v>575</v>
      </c>
      <c r="AW106" t="s">
        <v>576</v>
      </c>
      <c r="AX106" t="s">
        <v>577</v>
      </c>
      <c r="AY106" t="s">
        <v>578</v>
      </c>
      <c r="AZ106" t="s">
        <v>579</v>
      </c>
      <c r="BA106" t="s">
        <v>580</v>
      </c>
      <c r="BB106" t="s">
        <v>571</v>
      </c>
      <c r="BC106" t="s">
        <v>572</v>
      </c>
      <c r="BD106" t="s">
        <v>573</v>
      </c>
      <c r="BE106" t="s">
        <v>574</v>
      </c>
      <c r="BF106" t="s">
        <v>581</v>
      </c>
      <c r="BH106" t="s">
        <v>582</v>
      </c>
      <c r="BI106" t="s">
        <v>583</v>
      </c>
      <c r="BJ106" t="s">
        <v>584</v>
      </c>
      <c r="BK106" t="s">
        <v>585</v>
      </c>
      <c r="BL106" t="s">
        <v>586</v>
      </c>
      <c r="BM106" t="s">
        <v>571</v>
      </c>
      <c r="BN106" t="s">
        <v>572</v>
      </c>
      <c r="BO106" t="s">
        <v>573</v>
      </c>
      <c r="BP106" t="s">
        <v>574</v>
      </c>
      <c r="BQ106" t="s">
        <v>587</v>
      </c>
    </row>
    <row r="107" spans="1:69" ht="18" customHeight="1">
      <c r="A107" s="3" t="s">
        <v>207</v>
      </c>
      <c r="B107" t="s">
        <v>373</v>
      </c>
      <c r="C107" t="str">
        <f t="shared" si="14"/>
        <v>LANSCOPE プロフェッショナルサービス　その他パッケージ追加/更新/作業</v>
      </c>
      <c r="G107">
        <v>1</v>
      </c>
      <c r="J107" s="13" t="s">
        <v>552</v>
      </c>
      <c r="L107" t="s">
        <v>553</v>
      </c>
      <c r="M107" t="s">
        <v>592</v>
      </c>
      <c r="N107" t="s">
        <v>554</v>
      </c>
      <c r="O107" t="s">
        <v>555</v>
      </c>
      <c r="P107" t="s">
        <v>556</v>
      </c>
      <c r="Q107" t="s">
        <v>557</v>
      </c>
      <c r="R107" t="s">
        <v>558</v>
      </c>
      <c r="S107" t="s">
        <v>559</v>
      </c>
      <c r="T107" t="s">
        <v>560</v>
      </c>
      <c r="U107" t="s">
        <v>561</v>
      </c>
      <c r="AJ107" t="s">
        <v>566</v>
      </c>
      <c r="AK107" t="s">
        <v>567</v>
      </c>
      <c r="AL107" t="s">
        <v>568</v>
      </c>
      <c r="AM107" t="s">
        <v>569</v>
      </c>
      <c r="AP107" t="s">
        <v>570</v>
      </c>
      <c r="AQ107" t="s">
        <v>571</v>
      </c>
      <c r="AR107" t="s">
        <v>572</v>
      </c>
      <c r="AS107" t="s">
        <v>573</v>
      </c>
      <c r="AT107" t="s">
        <v>574</v>
      </c>
      <c r="AU107" t="s">
        <v>575</v>
      </c>
      <c r="AW107" t="s">
        <v>576</v>
      </c>
      <c r="AX107" t="s">
        <v>577</v>
      </c>
      <c r="AY107" t="s">
        <v>578</v>
      </c>
      <c r="AZ107" t="s">
        <v>579</v>
      </c>
      <c r="BA107" t="s">
        <v>580</v>
      </c>
      <c r="BB107" t="s">
        <v>571</v>
      </c>
      <c r="BC107" t="s">
        <v>572</v>
      </c>
      <c r="BD107" t="s">
        <v>573</v>
      </c>
      <c r="BE107" t="s">
        <v>574</v>
      </c>
      <c r="BF107" t="s">
        <v>581</v>
      </c>
      <c r="BH107" t="s">
        <v>582</v>
      </c>
      <c r="BI107" t="s">
        <v>583</v>
      </c>
      <c r="BJ107" t="s">
        <v>584</v>
      </c>
      <c r="BK107" t="s">
        <v>585</v>
      </c>
      <c r="BL107" t="s">
        <v>586</v>
      </c>
      <c r="BM107" t="s">
        <v>571</v>
      </c>
      <c r="BN107" t="s">
        <v>572</v>
      </c>
      <c r="BO107" t="s">
        <v>573</v>
      </c>
      <c r="BP107" t="s">
        <v>574</v>
      </c>
      <c r="BQ107" t="s">
        <v>587</v>
      </c>
    </row>
    <row r="108" spans="1:69" ht="18" customHeight="1">
      <c r="A108" s="294" t="s">
        <v>210</v>
      </c>
      <c r="B108" s="294" t="s">
        <v>149</v>
      </c>
      <c r="C108" t="str">
        <f t="shared" si="14"/>
        <v>LANSCOPE セキュリティオーディター新規</v>
      </c>
      <c r="E108" t="s">
        <v>593</v>
      </c>
      <c r="G108">
        <v>1</v>
      </c>
      <c r="J108" s="13" t="s">
        <v>552</v>
      </c>
      <c r="L108" t="s">
        <v>553</v>
      </c>
      <c r="N108" t="s">
        <v>554</v>
      </c>
      <c r="O108" t="s">
        <v>555</v>
      </c>
      <c r="P108" t="s">
        <v>556</v>
      </c>
      <c r="Q108" t="s">
        <v>557</v>
      </c>
      <c r="R108" t="s">
        <v>558</v>
      </c>
      <c r="S108" t="s">
        <v>559</v>
      </c>
      <c r="T108" t="s">
        <v>560</v>
      </c>
      <c r="U108" t="s">
        <v>561</v>
      </c>
      <c r="AJ108" t="s">
        <v>566</v>
      </c>
      <c r="AK108" t="s">
        <v>567</v>
      </c>
      <c r="AL108" t="s">
        <v>568</v>
      </c>
      <c r="AM108" t="s">
        <v>569</v>
      </c>
      <c r="AP108" t="s">
        <v>570</v>
      </c>
      <c r="AQ108" t="s">
        <v>571</v>
      </c>
      <c r="AR108" t="s">
        <v>572</v>
      </c>
      <c r="AS108" t="s">
        <v>573</v>
      </c>
      <c r="AT108" t="s">
        <v>574</v>
      </c>
      <c r="AU108" t="s">
        <v>575</v>
      </c>
      <c r="AW108" t="s">
        <v>576</v>
      </c>
      <c r="AX108" t="s">
        <v>577</v>
      </c>
      <c r="AY108" t="s">
        <v>578</v>
      </c>
      <c r="AZ108" t="s">
        <v>579</v>
      </c>
      <c r="BA108" t="s">
        <v>580</v>
      </c>
      <c r="BB108" t="s">
        <v>571</v>
      </c>
      <c r="BC108" t="s">
        <v>572</v>
      </c>
      <c r="BD108" t="s">
        <v>573</v>
      </c>
      <c r="BE108" t="s">
        <v>574</v>
      </c>
      <c r="BF108" t="s">
        <v>581</v>
      </c>
      <c r="BH108" t="s">
        <v>582</v>
      </c>
      <c r="BI108" t="s">
        <v>583</v>
      </c>
      <c r="BJ108" t="s">
        <v>584</v>
      </c>
      <c r="BK108" t="s">
        <v>585</v>
      </c>
      <c r="BL108" t="s">
        <v>586</v>
      </c>
      <c r="BM108" t="s">
        <v>571</v>
      </c>
      <c r="BN108" t="s">
        <v>572</v>
      </c>
      <c r="BO108" t="s">
        <v>573</v>
      </c>
      <c r="BP108" t="s">
        <v>574</v>
      </c>
      <c r="BQ108" t="s">
        <v>587</v>
      </c>
    </row>
    <row r="109" spans="1:69" ht="18" customHeight="1">
      <c r="A109" s="3" t="s">
        <v>210</v>
      </c>
      <c r="B109" t="s">
        <v>373</v>
      </c>
      <c r="C109" t="str">
        <f t="shared" si="14"/>
        <v>LANSCOPE セキュリティオーディター追加/更新/作業</v>
      </c>
      <c r="D109" t="s">
        <v>593</v>
      </c>
      <c r="G109" s="13"/>
      <c r="J109" s="13"/>
      <c r="AJ109" t="s">
        <v>566</v>
      </c>
      <c r="AK109" t="s">
        <v>567</v>
      </c>
      <c r="AL109" t="s">
        <v>568</v>
      </c>
      <c r="AM109" t="s">
        <v>569</v>
      </c>
      <c r="AP109" t="s">
        <v>570</v>
      </c>
      <c r="AQ109" t="s">
        <v>571</v>
      </c>
      <c r="AR109" t="s">
        <v>572</v>
      </c>
      <c r="AS109" t="s">
        <v>573</v>
      </c>
      <c r="AT109" t="s">
        <v>574</v>
      </c>
      <c r="AU109" t="s">
        <v>575</v>
      </c>
      <c r="AW109" t="s">
        <v>576</v>
      </c>
      <c r="AX109" t="s">
        <v>577</v>
      </c>
      <c r="AY109" t="s">
        <v>578</v>
      </c>
      <c r="AZ109" t="s">
        <v>579</v>
      </c>
      <c r="BA109" t="s">
        <v>580</v>
      </c>
      <c r="BB109" t="s">
        <v>571</v>
      </c>
      <c r="BC109" t="s">
        <v>572</v>
      </c>
      <c r="BD109" t="s">
        <v>573</v>
      </c>
      <c r="BE109" t="s">
        <v>574</v>
      </c>
      <c r="BF109" t="s">
        <v>581</v>
      </c>
      <c r="BH109" t="s">
        <v>582</v>
      </c>
      <c r="BI109" t="s">
        <v>583</v>
      </c>
      <c r="BJ109" t="s">
        <v>584</v>
      </c>
      <c r="BK109" t="s">
        <v>585</v>
      </c>
      <c r="BL109" t="s">
        <v>586</v>
      </c>
      <c r="BM109" t="s">
        <v>571</v>
      </c>
      <c r="BN109" t="s">
        <v>572</v>
      </c>
      <c r="BO109" t="s">
        <v>573</v>
      </c>
      <c r="BP109" t="s">
        <v>574</v>
      </c>
      <c r="BQ109" t="s">
        <v>587</v>
      </c>
    </row>
    <row r="110" spans="1:69" ht="18" customHeight="1">
      <c r="A110" s="294" t="s">
        <v>400</v>
      </c>
      <c r="B110" s="294" t="s">
        <v>149</v>
      </c>
      <c r="C110" t="str">
        <f t="shared" si="14"/>
        <v>LANSCOPE リモートデスクトップ powered by ISL Online新規</v>
      </c>
      <c r="E110" s="13" t="s">
        <v>590</v>
      </c>
      <c r="G110">
        <v>1</v>
      </c>
      <c r="J110" s="13" t="s">
        <v>552</v>
      </c>
      <c r="L110" t="s">
        <v>553</v>
      </c>
      <c r="N110" t="s">
        <v>554</v>
      </c>
      <c r="O110" t="s">
        <v>555</v>
      </c>
      <c r="P110" t="s">
        <v>556</v>
      </c>
      <c r="Q110" t="s">
        <v>557</v>
      </c>
      <c r="R110" t="s">
        <v>558</v>
      </c>
      <c r="S110" t="s">
        <v>559</v>
      </c>
      <c r="T110" t="s">
        <v>560</v>
      </c>
      <c r="U110" t="s">
        <v>561</v>
      </c>
      <c r="AJ110" t="s">
        <v>566</v>
      </c>
      <c r="AK110" t="s">
        <v>567</v>
      </c>
      <c r="AL110" t="s">
        <v>568</v>
      </c>
      <c r="AM110" t="s">
        <v>569</v>
      </c>
      <c r="AP110" t="s">
        <v>570</v>
      </c>
      <c r="AQ110" t="s">
        <v>571</v>
      </c>
      <c r="AR110" t="s">
        <v>572</v>
      </c>
      <c r="AS110" t="s">
        <v>573</v>
      </c>
      <c r="AT110" t="s">
        <v>574</v>
      </c>
      <c r="AU110" t="s">
        <v>575</v>
      </c>
      <c r="AW110" t="s">
        <v>576</v>
      </c>
      <c r="AX110" t="s">
        <v>577</v>
      </c>
      <c r="AY110" t="s">
        <v>578</v>
      </c>
      <c r="AZ110" t="s">
        <v>579</v>
      </c>
      <c r="BA110" t="s">
        <v>580</v>
      </c>
      <c r="BB110" t="s">
        <v>571</v>
      </c>
      <c r="BC110" t="s">
        <v>572</v>
      </c>
      <c r="BD110" t="s">
        <v>573</v>
      </c>
      <c r="BE110" t="s">
        <v>574</v>
      </c>
      <c r="BF110" t="s">
        <v>581</v>
      </c>
      <c r="BH110" t="s">
        <v>582</v>
      </c>
      <c r="BI110" t="s">
        <v>583</v>
      </c>
      <c r="BJ110" t="s">
        <v>584</v>
      </c>
      <c r="BK110" t="s">
        <v>585</v>
      </c>
      <c r="BL110" t="s">
        <v>586</v>
      </c>
      <c r="BM110" t="s">
        <v>571</v>
      </c>
      <c r="BN110" t="s">
        <v>572</v>
      </c>
      <c r="BO110" t="s">
        <v>573</v>
      </c>
      <c r="BP110" t="s">
        <v>574</v>
      </c>
      <c r="BQ110" t="s">
        <v>587</v>
      </c>
    </row>
    <row r="111" spans="1:69" ht="18" customHeight="1">
      <c r="A111" s="3" t="s">
        <v>400</v>
      </c>
      <c r="B111" t="s">
        <v>373</v>
      </c>
      <c r="C111" t="str">
        <f t="shared" si="14"/>
        <v>LANSCOPE リモートデスクトップ powered by ISL Online追加/更新/作業</v>
      </c>
      <c r="D111" s="13" t="s">
        <v>590</v>
      </c>
      <c r="G111" s="13"/>
      <c r="J111" s="13"/>
      <c r="AJ111" t="s">
        <v>566</v>
      </c>
      <c r="AK111" t="s">
        <v>567</v>
      </c>
      <c r="AL111" t="s">
        <v>568</v>
      </c>
      <c r="AM111" t="s">
        <v>569</v>
      </c>
      <c r="AP111" t="s">
        <v>570</v>
      </c>
      <c r="AQ111" t="s">
        <v>571</v>
      </c>
      <c r="AR111" t="s">
        <v>572</v>
      </c>
      <c r="AS111" t="s">
        <v>573</v>
      </c>
      <c r="AT111" t="s">
        <v>574</v>
      </c>
      <c r="AU111" t="s">
        <v>575</v>
      </c>
      <c r="AW111" t="s">
        <v>576</v>
      </c>
      <c r="AX111" t="s">
        <v>577</v>
      </c>
      <c r="AY111" t="s">
        <v>578</v>
      </c>
      <c r="AZ111" t="s">
        <v>579</v>
      </c>
      <c r="BA111" t="s">
        <v>580</v>
      </c>
      <c r="BB111" t="s">
        <v>571</v>
      </c>
      <c r="BC111" t="s">
        <v>572</v>
      </c>
      <c r="BD111" t="s">
        <v>573</v>
      </c>
      <c r="BE111" t="s">
        <v>574</v>
      </c>
      <c r="BF111" t="s">
        <v>581</v>
      </c>
      <c r="BH111" t="s">
        <v>582</v>
      </c>
      <c r="BI111" t="s">
        <v>583</v>
      </c>
      <c r="BJ111" t="s">
        <v>584</v>
      </c>
      <c r="BK111" t="s">
        <v>585</v>
      </c>
      <c r="BL111" t="s">
        <v>586</v>
      </c>
      <c r="BM111" t="s">
        <v>571</v>
      </c>
      <c r="BN111" t="s">
        <v>572</v>
      </c>
      <c r="BO111" t="s">
        <v>573</v>
      </c>
      <c r="BP111" t="s">
        <v>574</v>
      </c>
      <c r="BQ111" t="s">
        <v>587</v>
      </c>
    </row>
    <row r="112" spans="1:69" ht="18" customHeight="1">
      <c r="A112" s="294"/>
      <c r="B112" s="294"/>
      <c r="C112" t="str">
        <f t="shared" ref="C112:C113" si="16">A110&amp;B110</f>
        <v>LANSCOPE データアナライザー powered by MUCV(Splunk Cloud)新規</v>
      </c>
      <c r="D112" t="s">
        <v>594</v>
      </c>
      <c r="G112">
        <v>1</v>
      </c>
      <c r="J112" s="13" t="s">
        <v>552</v>
      </c>
      <c r="L112" t="s">
        <v>553</v>
      </c>
      <c r="M112" t="s">
        <v>592</v>
      </c>
      <c r="N112" t="s">
        <v>554</v>
      </c>
      <c r="O112" t="s">
        <v>555</v>
      </c>
      <c r="P112" t="s">
        <v>556</v>
      </c>
      <c r="Q112" t="s">
        <v>557</v>
      </c>
      <c r="R112" t="s">
        <v>558</v>
      </c>
      <c r="S112" t="s">
        <v>559</v>
      </c>
      <c r="T112" t="s">
        <v>560</v>
      </c>
      <c r="U112" t="s">
        <v>561</v>
      </c>
      <c r="V112" t="s">
        <v>562</v>
      </c>
      <c r="W112" t="s">
        <v>563</v>
      </c>
      <c r="X112" t="s">
        <v>460</v>
      </c>
      <c r="Y112" t="s">
        <v>564</v>
      </c>
      <c r="Z112" t="s">
        <v>565</v>
      </c>
      <c r="AJ112" t="s">
        <v>566</v>
      </c>
      <c r="AK112" t="s">
        <v>567</v>
      </c>
      <c r="AL112" t="s">
        <v>568</v>
      </c>
      <c r="AM112" t="s">
        <v>569</v>
      </c>
      <c r="AP112" t="s">
        <v>570</v>
      </c>
      <c r="AQ112" t="s">
        <v>571</v>
      </c>
      <c r="AR112" t="s">
        <v>572</v>
      </c>
      <c r="AS112" t="s">
        <v>573</v>
      </c>
      <c r="AT112" t="s">
        <v>574</v>
      </c>
      <c r="AU112" t="s">
        <v>575</v>
      </c>
      <c r="AW112" t="s">
        <v>576</v>
      </c>
      <c r="AX112" t="s">
        <v>577</v>
      </c>
      <c r="AY112" t="s">
        <v>578</v>
      </c>
      <c r="AZ112" t="s">
        <v>579</v>
      </c>
      <c r="BA112" t="s">
        <v>580</v>
      </c>
      <c r="BB112" t="s">
        <v>571</v>
      </c>
      <c r="BC112" t="s">
        <v>572</v>
      </c>
      <c r="BD112" t="s">
        <v>573</v>
      </c>
      <c r="BE112" t="s">
        <v>574</v>
      </c>
      <c r="BF112" t="s">
        <v>581</v>
      </c>
      <c r="BH112" t="s">
        <v>582</v>
      </c>
      <c r="BI112" t="s">
        <v>583</v>
      </c>
      <c r="BJ112" t="s">
        <v>584</v>
      </c>
      <c r="BK112" t="s">
        <v>585</v>
      </c>
      <c r="BL112" t="s">
        <v>586</v>
      </c>
      <c r="BM112" t="s">
        <v>571</v>
      </c>
      <c r="BN112" t="s">
        <v>572</v>
      </c>
      <c r="BO112" t="s">
        <v>573</v>
      </c>
      <c r="BP112" t="s">
        <v>574</v>
      </c>
      <c r="BQ112" t="s">
        <v>587</v>
      </c>
    </row>
    <row r="113" spans="1:69" ht="18" customHeight="1">
      <c r="A113" s="3"/>
      <c r="C113" t="str">
        <f t="shared" si="16"/>
        <v>LANSCOPE データアナライザー powered by MUCV(Splunk Cloud)追加/更新/作業</v>
      </c>
      <c r="D113" t="s">
        <v>594</v>
      </c>
      <c r="G113">
        <v>1</v>
      </c>
      <c r="J113" s="13" t="s">
        <v>552</v>
      </c>
      <c r="L113" t="s">
        <v>553</v>
      </c>
      <c r="M113" t="s">
        <v>592</v>
      </c>
      <c r="N113" t="s">
        <v>554</v>
      </c>
      <c r="O113" t="s">
        <v>555</v>
      </c>
      <c r="P113" t="s">
        <v>556</v>
      </c>
      <c r="Q113" t="s">
        <v>557</v>
      </c>
      <c r="R113" t="s">
        <v>558</v>
      </c>
      <c r="S113" t="s">
        <v>559</v>
      </c>
      <c r="T113" t="s">
        <v>560</v>
      </c>
      <c r="U113" t="s">
        <v>561</v>
      </c>
      <c r="V113" t="s">
        <v>562</v>
      </c>
      <c r="W113" t="s">
        <v>563</v>
      </c>
      <c r="X113" t="s">
        <v>460</v>
      </c>
      <c r="Y113" t="s">
        <v>564</v>
      </c>
      <c r="Z113" t="s">
        <v>565</v>
      </c>
      <c r="AJ113" t="s">
        <v>566</v>
      </c>
      <c r="AK113" t="s">
        <v>567</v>
      </c>
      <c r="AL113" t="s">
        <v>568</v>
      </c>
      <c r="AM113" t="s">
        <v>569</v>
      </c>
      <c r="AP113" t="s">
        <v>570</v>
      </c>
      <c r="AQ113" t="s">
        <v>571</v>
      </c>
      <c r="AR113" t="s">
        <v>572</v>
      </c>
      <c r="AS113" t="s">
        <v>573</v>
      </c>
      <c r="AT113" t="s">
        <v>574</v>
      </c>
      <c r="AU113" t="s">
        <v>575</v>
      </c>
      <c r="AW113" t="s">
        <v>576</v>
      </c>
      <c r="AX113" t="s">
        <v>577</v>
      </c>
      <c r="AY113" t="s">
        <v>578</v>
      </c>
      <c r="AZ113" t="s">
        <v>579</v>
      </c>
      <c r="BA113" t="s">
        <v>580</v>
      </c>
      <c r="BB113" t="s">
        <v>571</v>
      </c>
      <c r="BC113" t="s">
        <v>572</v>
      </c>
      <c r="BD113" t="s">
        <v>573</v>
      </c>
      <c r="BE113" t="s">
        <v>574</v>
      </c>
      <c r="BF113" t="s">
        <v>581</v>
      </c>
      <c r="BH113" t="s">
        <v>582</v>
      </c>
      <c r="BI113" t="s">
        <v>583</v>
      </c>
      <c r="BJ113" t="s">
        <v>584</v>
      </c>
      <c r="BK113" t="s">
        <v>585</v>
      </c>
      <c r="BL113" t="s">
        <v>586</v>
      </c>
      <c r="BM113" t="s">
        <v>571</v>
      </c>
      <c r="BN113" t="s">
        <v>572</v>
      </c>
      <c r="BO113" t="s">
        <v>573</v>
      </c>
      <c r="BP113" t="s">
        <v>574</v>
      </c>
      <c r="BQ113" t="s">
        <v>587</v>
      </c>
    </row>
    <row r="114" spans="1:69" ht="18" customHeight="1">
      <c r="E114" s="13"/>
      <c r="F114" s="13"/>
      <c r="J114" s="13"/>
    </row>
    <row r="115" spans="1:69" ht="18" customHeight="1">
      <c r="D115" s="13"/>
      <c r="G115" s="13"/>
      <c r="J115" s="13"/>
    </row>
  </sheetData>
  <protectedRanges>
    <protectedRange password="C5D8" sqref="B1 D1" name="範囲1"/>
    <protectedRange password="C5D8" sqref="G1" name="範囲1_2"/>
    <protectedRange password="C5D8" sqref="D49:F49 D89:F89" name="範囲1_1"/>
    <protectedRange password="C5D8" sqref="D17:F17" name="範囲1_3"/>
  </protectedRanges>
  <phoneticPr fontId="1"/>
  <hyperlinks>
    <hyperlink ref="K102" r:id="rId1" xr:uid="{01E7BF51-C812-488F-99BA-5FBDE61D36E2}"/>
    <hyperlink ref="K104" r:id="rId2" xr:uid="{6ACE220E-9748-40AD-A800-A0849312B82E}"/>
  </hyperlinks>
  <pageMargins left="0.7" right="0.7" top="0.75" bottom="0.75" header="0.3" footer="0.3"/>
  <tableParts count="7">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_x3068__x6642__x523b_ xmlns="79ee9245-d882-4ddc-9b39-e6678e7416f0" xsi:nil="true"/>
    <_x30ea__x30f3__x30af_ xmlns="79ee9245-d882-4ddc-9b39-e6678e7416f0">
      <Url xsi:nil="true"/>
      <Description xsi:nil="true"/>
    </_x30ea__x30f3__x30af_>
    <_x8907__x6570__x884c__x30c6__x30ad__x30b9__x30c8_ xmlns="79ee9245-d882-4ddc-9b39-e6678e7416f0" xsi:nil="true"/>
    <_x7ba1__x7406__x756a__x53f7_ xmlns="79ee9245-d882-4ddc-9b39-e6678e7416f0">RC-311</_x7ba1__x7406__x756a__x53f7_>
    <_Flow_SignoffStatus xmlns="79ee9245-d882-4ddc-9b39-e6678e7416f0" xsi:nil="true"/>
    <_dlc_Exempt xmlns="http://schemas.microsoft.com/sharepoint/v3" xsi:nil="true"/>
    <_x006c_nu1 xmlns="79ee9245-d882-4ddc-9b39-e6678e7416f0">
      <UserInfo>
        <DisplayName/>
        <AccountId xsi:nil="true"/>
        <AccountType/>
      </UserInfo>
    </_x006c_nu1>
    <_x6570__x5b57_ xmlns="79ee9245-d882-4ddc-9b39-e6678e7416f0" xsi:nil="true"/>
    <_x8ca9__x58f2__x5e97_ xmlns="79ee9245-d882-4ddc-9b39-e6678e7416f0" xsi:nil="true"/>
    <_x9234__x6728__x30c6__x30b9__x30c8_ xmlns="79ee9245-d882-4ddc-9b39-e6678e7416f0" xsi:nil="true"/>
    <lcf76f155ced4ddcb4097134ff3c332f xmlns="79ee9245-d882-4ddc-9b39-e6678e7416f0">
      <Terms xmlns="http://schemas.microsoft.com/office/infopath/2007/PartnerControls"/>
    </lcf76f155ced4ddcb4097134ff3c332f>
    <TaxCatchAll xmlns="f8486722-456f-4c86-9af7-b8b16200fae9" xsi:nil="true"/>
    <_x6570__x5024_ xmlns="79ee9245-d882-4ddc-9b39-e6678e7416f0" xsi:nil="true"/>
    <SharedWithUsers xmlns="f8486722-456f-4c86-9af7-b8b16200fae9">
      <UserInfo>
        <DisplayName>吉田 真奈美</DisplayName>
        <AccountId>277</AccountId>
        <AccountType/>
      </UserInfo>
      <UserInfo>
        <DisplayName>西野 佳苗</DisplayName>
        <AccountId>31052</AccountId>
        <AccountType/>
      </UserInfo>
      <UserInfo>
        <DisplayName>須谷 倫行</DisplayName>
        <AccountId>60</AccountId>
        <AccountType/>
      </UserInfo>
      <UserInfo>
        <DisplayName>稲葉 一力</DisplayName>
        <AccountId>35</AccountId>
        <AccountType/>
      </UserInfo>
      <UserInfo>
        <DisplayName>藤本 幸治</DisplayName>
        <AccountId>75</AccountId>
        <AccountType/>
      </UserInfo>
      <UserInfo>
        <DisplayName>神田 小百合</DisplayName>
        <AccountId>53700</AccountId>
        <AccountType/>
      </UserInfo>
      <UserInfo>
        <DisplayName>由川 円香</DisplayName>
        <AccountId>31044</AccountId>
        <AccountType/>
      </UserInfo>
      <UserInfo>
        <DisplayName>山本 和世</DisplayName>
        <AccountId>154</AccountId>
        <AccountType/>
      </UserInfo>
      <UserInfo>
        <DisplayName>藤本 侑花</DisplayName>
        <AccountId>320</AccountId>
        <AccountType/>
      </UserInfo>
      <UserInfo>
        <DisplayName>磯部 里奈</DisplayName>
        <AccountId>300</AccountId>
        <AccountType/>
      </UserInfo>
      <UserInfo>
        <DisplayName>鈴木 彩香</DisplayName>
        <AccountId>286</AccountId>
        <AccountType/>
      </UserInfo>
      <UserInfo>
        <DisplayName>北川 朋絵</DisplayName>
        <AccountId>42688</AccountId>
        <AccountType/>
      </UserInfo>
      <UserInfo>
        <DisplayName>福田 保奈美</DisplayName>
        <AccountId>31046</AccountId>
        <AccountType/>
      </UserInfo>
      <UserInfo>
        <DisplayName>河上 梨沙</DisplayName>
        <AccountId>301</AccountId>
        <AccountType/>
      </UserInfo>
      <UserInfo>
        <DisplayName>三井 杏納</DisplayName>
        <AccountId>86</AccountId>
        <AccountType/>
      </UserInfo>
      <UserInfo>
        <DisplayName>高 千波</DisplayName>
        <AccountId>19479</AccountId>
        <AccountType/>
      </UserInfo>
      <UserInfo>
        <DisplayName>中村 祐輔</DisplayName>
        <AccountId>48173</AccountId>
        <AccountType/>
      </UserInfo>
      <UserInfo>
        <DisplayName>髙橋 友里</DisplayName>
        <AccountId>28608</AccountId>
        <AccountType/>
      </UserInfo>
      <UserInfo>
        <DisplayName>太田 福代</DisplayName>
        <AccountId>213</AccountId>
        <AccountType/>
      </UserInfo>
      <UserInfo>
        <DisplayName>吉岡 章徳</DisplayName>
        <AccountId>95</AccountId>
        <AccountType/>
      </UserInfo>
      <UserInfo>
        <DisplayName>早川 夏美</DisplayName>
        <AccountId>28607</AccountId>
        <AccountType/>
      </UserInfo>
      <UserInfo>
        <DisplayName>assist_copy</DisplayName>
        <AccountId>1335</AccountId>
        <AccountType/>
      </UserInfo>
      <UserInfo>
        <DisplayName>笠井 美穂</DisplayName>
        <AccountId>77</AccountId>
        <AccountType/>
      </UserInfo>
      <UserInfo>
        <DisplayName>明吉 玲奈</DisplayName>
        <AccountId>1661</AccountId>
        <AccountType/>
      </UserInfo>
      <UserInfo>
        <DisplayName>山田 依里佳</DisplayName>
        <AccountId>76</AccountId>
        <AccountType/>
      </UserInfo>
      <UserInfo>
        <DisplayName>中村 佑佳</DisplayName>
        <AccountId>45618</AccountId>
        <AccountType/>
      </UserInfo>
      <UserInfo>
        <DisplayName>貝瀬 祥子</DisplayName>
        <AccountId>107</AccountId>
        <AccountType/>
      </UserInfo>
      <UserInfo>
        <DisplayName>村山 あゆ子</DisplayName>
        <AccountId>19481</AccountId>
        <AccountType/>
      </UserInfo>
      <UserInfo>
        <DisplayName>宇山 紗和</DisplayName>
        <AccountId>42689</AccountId>
        <AccountType/>
      </UserInfo>
      <UserInfo>
        <DisplayName>太田 愛美</DisplayName>
        <AccountId>53699</AccountId>
        <AccountType/>
      </UserInfo>
      <UserInfo>
        <DisplayName>陸 碧琦</DisplayName>
        <AccountId>74501</AccountId>
        <AccountType/>
      </UserInfo>
      <UserInfo>
        <DisplayName>田坂 希</DisplayName>
        <AccountId>66846</AccountId>
        <AccountType/>
      </UserInfo>
      <UserInfo>
        <DisplayName>上田 裕子</DisplayName>
        <AccountId>104</AccountId>
        <AccountType/>
      </UserInfo>
      <UserInfo>
        <DisplayName>林 哲子</DisplayName>
        <AccountId>30869</AccountId>
        <AccountType/>
      </UserInfo>
      <UserInfo>
        <DisplayName>藪内 浩子</DisplayName>
        <AccountId>31057</AccountId>
        <AccountType/>
      </UserInfo>
      <UserInfo>
        <DisplayName>鈴木 直子</DisplayName>
        <AccountId>91</AccountId>
        <AccountType/>
      </UserInfo>
      <UserInfo>
        <DisplayName>相江 さつき</DisplayName>
        <AccountId>68769</AccountId>
        <AccountType/>
      </UserInfo>
      <UserInfo>
        <DisplayName>長山 美和子</DisplayName>
        <AccountId>537</AccountId>
        <AccountType/>
      </UserInfo>
      <UserInfo>
        <DisplayName>毛利 みか</DisplayName>
        <AccountId>5891</AccountId>
        <AccountType/>
      </UserInfo>
      <UserInfo>
        <DisplayName>井野 葉子</DisplayName>
        <AccountId>74</AccountId>
        <AccountType/>
      </UserInfo>
      <UserInfo>
        <DisplayName>徳 亜季子</DisplayName>
        <AccountId>258</AccountId>
        <AccountType/>
      </UserInfo>
      <UserInfo>
        <DisplayName>吉岡 将貴</DisplayName>
        <AccountId>363</AccountId>
        <AccountType/>
      </UserInfo>
      <UserInfo>
        <DisplayName>辻 真枝</DisplayName>
        <AccountId>19465</AccountId>
        <AccountType/>
      </UserInfo>
      <UserInfo>
        <DisplayName>山本 愛</DisplayName>
        <AccountId>4360</AccountId>
        <AccountType/>
      </UserInfo>
      <UserInfo>
        <DisplayName>満永 晶子</DisplayName>
        <AccountId>31058</AccountId>
        <AccountType/>
      </UserInfo>
      <UserInfo>
        <DisplayName>dis_sales</DisplayName>
        <AccountId>75051</AccountId>
        <AccountType/>
      </UserInfo>
    </SharedWithUsers>
    <_x88dc__x8db3_ xmlns="79ee9245-d882-4ddc-9b39-e6678e7416f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ドキュメント</p:Name>
  <p:Description/>
  <p:Statement/>
  <p:PolicyItems>
    <p:PolicyItem featureId="Microsoft.Office.RecordsManagement.PolicyFeatures.PolicyAudit" staticId="0x010100E6F1B8B26459E1498F4748E521128168|1757814118" UniqueId="f37f348f-1288-400b-a566-16401018dade">
      <p:Name>監査</p:Name>
      <p:Description>ドキュメントおよびリスト アイテムに対するユーザーの操作を監査し、監査ログに記録します。</p:Description>
      <p:CustomData>
        <Audit>
          <Update/>
          <CheckInOut/>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ドキュメント" ma:contentTypeID="0x010100E6F1B8B26459E1498F4748E521128168" ma:contentTypeVersion="39" ma:contentTypeDescription="新しいドキュメントを作成します。" ma:contentTypeScope="" ma:versionID="e4c94f501549585c6f2d748c8c0e7d5a">
  <xsd:schema xmlns:xsd="http://www.w3.org/2001/XMLSchema" xmlns:xs="http://www.w3.org/2001/XMLSchema" xmlns:p="http://schemas.microsoft.com/office/2006/metadata/properties" xmlns:ns1="http://schemas.microsoft.com/sharepoint/v3" xmlns:ns2="79ee9245-d882-4ddc-9b39-e6678e7416f0" xmlns:ns3="f8486722-456f-4c86-9af7-b8b16200fae9" targetNamespace="http://schemas.microsoft.com/office/2006/metadata/properties" ma:root="true" ma:fieldsID="4233e0194f0201f5fc60dda8ff58a1d9" ns1:_="" ns2:_="" ns3:_="">
    <xsd:import namespace="http://schemas.microsoft.com/sharepoint/v3"/>
    <xsd:import namespace="79ee9245-d882-4ddc-9b39-e6678e7416f0"/>
    <xsd:import namespace="f8486722-456f-4c86-9af7-b8b16200fae9"/>
    <xsd:element name="properties">
      <xsd:complexType>
        <xsd:sequence>
          <xsd:element name="documentManagement">
            <xsd:complexType>
              <xsd:all>
                <xsd:element ref="ns2:_x30ea__x30f3__x30af_" minOccurs="0"/>
                <xsd:element ref="ns2:_x8907__x6570__x884c__x30c6__x30ad__x30b9__x30c8_" minOccurs="0"/>
                <xsd:element ref="ns2:_x65e5__x4ed8__x3068__x6642__x523b_" minOccurs="0"/>
                <xsd:element ref="ns2:_Flow_SignoffStatus" minOccurs="0"/>
                <xsd:element ref="ns2:_x006c_nu1"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OCR" minOccurs="0"/>
                <xsd:element ref="ns1:_dlc_Exempt"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_x7ba1__x7406__x756a__x53f7_" minOccurs="0"/>
                <xsd:element ref="ns2:MediaLengthInSeconds" minOccurs="0"/>
                <xsd:element ref="ns2:_x6570__x5b57_" minOccurs="0"/>
                <xsd:element ref="ns2:_x8ca9__x58f2__x5e97_" minOccurs="0"/>
                <xsd:element ref="ns2:_x9234__x6728__x30c6__x30b9__x30c8_" minOccurs="0"/>
                <xsd:element ref="ns3:TaxCatchAll" minOccurs="0"/>
                <xsd:element ref="ns2:lcf76f155ced4ddcb4097134ff3c332f" minOccurs="0"/>
                <xsd:element ref="ns2:_x6570__x5024_" minOccurs="0"/>
                <xsd:element ref="ns2:MediaServiceObjectDetectorVersions" minOccurs="0"/>
                <xsd:element ref="ns2:MediaServiceSearchProperties" minOccurs="0"/>
                <xsd:element ref="ns2:_x88dc__x8db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5" nillable="true" ma:displayName="ポリシー適用除外" ma:hidden="true" ma:internalName="_dlc_Exempt"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ee9245-d882-4ddc-9b39-e6678e7416f0" elementFormDefault="qualified">
    <xsd:import namespace="http://schemas.microsoft.com/office/2006/documentManagement/types"/>
    <xsd:import namespace="http://schemas.microsoft.com/office/infopath/2007/PartnerControls"/>
    <xsd:element name="_x30ea__x30f3__x30af_" ma:index="2" nillable="true" ma:displayName="リンク" ma:format="Hyperlink" ma:internalName="_x30ea__x30f3__x30af_"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x8907__x6570__x884c__x30c6__x30ad__x30b9__x30c8_" ma:index="3" nillable="true" ma:displayName="複数行テキスト" ma:internalName="_x8907__x6570__x884c__x30c6__x30ad__x30b9__x30c8_">
      <xsd:simpleType>
        <xsd:restriction base="dms:Note">
          <xsd:maxLength value="255"/>
        </xsd:restriction>
      </xsd:simpleType>
    </xsd:element>
    <xsd:element name="_x65e5__x4ed8__x3068__x6642__x523b_" ma:index="4" nillable="true" ma:displayName="日付と時刻" ma:format="DateOnly" ma:internalName="_x65e5__x4ed8__x3068__x6642__x523b_" ma:readOnly="false">
      <xsd:simpleType>
        <xsd:restriction base="dms:DateTime"/>
      </xsd:simpleType>
    </xsd:element>
    <xsd:element name="_Flow_SignoffStatus" ma:index="5" nillable="true" ma:displayName="承認の状態" ma:internalName="_x627f__x8a8d__x306e__x72b6__x614b_" ma:readOnly="false">
      <xsd:simpleType>
        <xsd:restriction base="dms:Text"/>
      </xsd:simpleType>
    </xsd:element>
    <xsd:element name="_x006c_nu1" ma:index="6" nillable="true" ma:displayName="ユーザーまたはグループ" ma:list="UserInfo" ma:internalName="_x006c_nu1"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hidden="true" ma:internalName="MediaServiceAutoTags" ma:readOnly="true">
      <xsd:simpleType>
        <xsd:restriction base="dms:Text"/>
      </xsd:simpleType>
    </xsd:element>
    <xsd:element name="MediaServiceOCR" ma:index="14" nillable="true" ma:displayName="MediaServiceOCR" ma:hidden="true" ma:internalName="MediaServiceOCR" ma:readOnly="true">
      <xsd:simpleType>
        <xsd:restriction base="dms:Note"/>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20" nillable="true" ma:displayName="Location" ma:hidden="true"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hidden="true" ma:internalName="MediaServiceKeyPoints" ma:readOnly="true">
      <xsd:simpleType>
        <xsd:restriction base="dms:Note"/>
      </xsd:simpleType>
    </xsd:element>
    <xsd:element name="_x7ba1__x7406__x756a__x53f7_" ma:index="26" nillable="true" ma:displayName="管理番号" ma:default="RC-311" ma:format="Dropdown" ma:hidden="true" ma:internalName="_x7ba1__x7406__x756a__x53f7_" ma:readOnly="false">
      <xsd:simpleType>
        <xsd:restriction base="dms:Text">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_x6570__x5b57_" ma:index="28" nillable="true" ma:displayName="数字" ma:format="Dropdown" ma:internalName="_x6570__x5b57_" ma:percentage="FALSE">
      <xsd:simpleType>
        <xsd:restriction base="dms:Number"/>
      </xsd:simpleType>
    </xsd:element>
    <xsd:element name="_x8ca9__x58f2__x5e97_" ma:index="29" nillable="true" ma:displayName="販売店" ma:description="販売店フラグ" ma:format="Dropdown" ma:internalName="_x8ca9__x58f2__x5e97_">
      <xsd:simpleType>
        <xsd:restriction base="dms:Text">
          <xsd:maxLength value="255"/>
        </xsd:restriction>
      </xsd:simpleType>
    </xsd:element>
    <xsd:element name="_x9234__x6728__x30c6__x30b9__x30c8_" ma:index="30" nillable="true" ma:displayName="鈴木テスト" ma:internalName="_x9234__x6728__x30c6__x30b9__x30c8_">
      <xsd:simpleType>
        <xsd:restriction base="dms:Text">
          <xsd:maxLength value="255"/>
        </xsd:restriction>
      </xsd:simpleType>
    </xsd:element>
    <xsd:element name="lcf76f155ced4ddcb4097134ff3c332f" ma:index="33" nillable="true" ma:taxonomy="true" ma:internalName="lcf76f155ced4ddcb4097134ff3c332f" ma:taxonomyFieldName="MediaServiceImageTags" ma:displayName="画像タグ" ma:readOnly="false" ma:fieldId="{5cf76f15-5ced-4ddc-b409-7134ff3c332f}" ma:taxonomyMulti="true" ma:sspId="a6d06bc7-5879-467c-9b3f-73b6e2086efd" ma:termSetId="09814cd3-568e-fe90-9814-8d621ff8fb84" ma:anchorId="fba54fb3-c3e1-fe81-a776-ca4b69148c4d" ma:open="true" ma:isKeyword="false">
      <xsd:complexType>
        <xsd:sequence>
          <xsd:element ref="pc:Terms" minOccurs="0" maxOccurs="1"/>
        </xsd:sequence>
      </xsd:complexType>
    </xsd:element>
    <xsd:element name="_x6570__x5024_" ma:index="34" nillable="true" ma:displayName="数値" ma:format="Dropdown" ma:internalName="_x6570__x5024_" ma:percentage="FALSE">
      <xsd:simpleType>
        <xsd:restriction base="dms:Number"/>
      </xsd:simpleType>
    </xsd:element>
    <xsd:element name="MediaServiceObjectDetectorVersions" ma:index="3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_x88dc__x8db3_" ma:index="37" nillable="true" ma:displayName="補足" ma:description="提案資料や技術的な補足資料、チラシ等のフォルダ" ma:format="Dropdown" ma:internalName="_x88dc__x8db3_">
      <xsd:simpleType>
        <xsd:restriction base="dms:Text">
          <xsd:maxLength value="255"/>
        </xsd:restriction>
      </xsd:simpleType>
    </xsd:element>
    <xsd:element name="MediaServiceBillingMetadata" ma:index="3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486722-456f-4c86-9af7-b8b16200fae9" elementFormDefault="qualified">
    <xsd:import namespace="http://schemas.microsoft.com/office/2006/documentManagement/types"/>
    <xsd:import namespace="http://schemas.microsoft.com/office/infopath/2007/PartnerControls"/>
    <xsd:element name="SharedWithUsers" ma:index="8" nillable="true" ma:displayName="共有相手"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hidden="true" ma:internalName="SharedWithDetails" ma:readOnly="true">
      <xsd:simpleType>
        <xsd:restriction base="dms:Note"/>
      </xsd:simpleType>
    </xsd:element>
    <xsd:element name="TaxCatchAll" ma:index="31" nillable="true" ma:displayName="Taxonomy Catch All Column" ma:hidden="true" ma:list="{72d96897-07c3-42b6-8db8-34333439000d}" ma:internalName="TaxCatchAll" ma:showField="CatchAllData" ma:web="f8486722-456f-4c86-9af7-b8b16200fa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D a t a M a s h u p   x m l n s = " h t t p : / / s c h e m a s . m i c r o s o f t . c o m / D a t a M a s h u p " > A A A A A B U D A A B Q S w M E F A A C A A g A T 1 9 4 V 8 k 9 9 4 2 l A A A A 9 w A A A B I A H A B D b 2 5 m a W c v U G F j a 2 F n Z S 5 4 b W w g o h g A K K A U A A A A A A A A A A A A A A A A A A A A A A A A A A A A h Y + 9 D o I w H M R f h X S n X z o Y 8 q c M b k Y S E h P j 2 p S K V S i G F s u 7 O f h I v o I Y R d 0 c b r i 7 3 3 B 3 v 9 4 g G 5 o 6 u u j O m d a m i G G K I m 1 V W x p b p a j 3 + 3 i B M g G F V C d Z 6 W i E r U s G V 6 b o 4 P 0 5 I S S E g M M M t 1 1 F O K W M 7 P L 1 R h 1 0 I 9 E H N v / h 2 F j n p V U a C d i + x g i O G R / F 5 h x T I F M K u b F f g o + D n + 1 P C M u + 9 n 2 n x V H G q w L I Z I G 8 T 4 g H U E s D B B Q A A g A I A E 9 f e 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P X 3 h X K I p H u A 4 A A A A R A A A A E w A c A E Z v c m 1 1 b G F z L 1 N l Y 3 R p b 2 4 x L m 0 g o h g A K K A U A A A A A A A A A A A A A A A A A A A A A A A A A A A A K 0 5 N L s n M z 1 M I h t C G 1 g B Q S w E C L Q A U A A I A C A B P X 3 h X y T 3 3 j a U A A A D 3 A A A A E g A A A A A A A A A A A A A A A A A A A A A A Q 2 9 u Z m l n L 1 B h Y 2 t h Z 2 U u e G 1 s U E s B A i 0 A F A A C A A g A T 1 9 4 V w / K 6 a u k A A A A 6 Q A A A B M A A A A A A A A A A A A A A A A A 8 Q A A A F t D b 2 5 0 Z W 5 0 X 1 R 5 c G V z X S 5 4 b W x Q S w E C L Q A U A A I A C A B P X 3 h 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3 + 4 i 5 x d O a E 6 X I 4 N B v J F S 3 Q A A A A A C A A A A A A A D Z g A A w A A A A B A A A A C X G a F e B 2 U V T 8 L k Y P i p 2 F O H A A A A A A S A A A C g A A A A E A A A A I O E O s D y F H g A R v y 9 c v r U t Q F Q A A A A 7 v 5 y j x k Y b J k 1 C a N w Q l w + d D i O n O e Z D + I H 8 B + R C Z T P 2 1 P T O v 6 M P o e a t m K T K d + / s T n t 1 k X P P M b / Z I R D u c k F h Q o 8 c V 8 L d + I 6 i u 2 C e X l k a / 6 9 a e E U A A A A I C B e z D I I K N P w O v 1 7 5 N 4 7 Y p 0 K X O g = < / D a t a M a s h u p > 
</file>

<file path=customXml/itemProps1.xml><?xml version="1.0" encoding="utf-8"?>
<ds:datastoreItem xmlns:ds="http://schemas.openxmlformats.org/officeDocument/2006/customXml" ds:itemID="{7CAE4793-9A89-4BCB-AEB6-3EABE6E6B153}"/>
</file>

<file path=customXml/itemProps2.xml><?xml version="1.0" encoding="utf-8"?>
<ds:datastoreItem xmlns:ds="http://schemas.openxmlformats.org/officeDocument/2006/customXml" ds:itemID="{2077791D-98CC-4999-97C7-B3EA7ABD7EBF}"/>
</file>

<file path=customXml/itemProps3.xml><?xml version="1.0" encoding="utf-8"?>
<ds:datastoreItem xmlns:ds="http://schemas.openxmlformats.org/officeDocument/2006/customXml" ds:itemID="{E5E800D2-88A5-446A-9175-7CFA4A1714AE}"/>
</file>

<file path=customXml/itemProps4.xml><?xml version="1.0" encoding="utf-8"?>
<ds:datastoreItem xmlns:ds="http://schemas.openxmlformats.org/officeDocument/2006/customXml" ds:itemID="{7D07A199-E8D0-4575-9E0F-659B408A3B2E}"/>
</file>

<file path=customXml/itemProps5.xml><?xml version="1.0" encoding="utf-8"?>
<ds:datastoreItem xmlns:ds="http://schemas.openxmlformats.org/officeDocument/2006/customXml" ds:itemID="{0524EEAE-86F0-4911-90EC-B2870A90E6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渡辺 雄宇</dc:creator>
  <cp:keywords/>
  <dc:description/>
  <cp:lastModifiedBy>井野 葉子</cp:lastModifiedBy>
  <cp:revision/>
  <dcterms:created xsi:type="dcterms:W3CDTF">2016-12-14T06:32:47Z</dcterms:created>
  <dcterms:modified xsi:type="dcterms:W3CDTF">2026-03-24T09:25:42Z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0x010100E6F1B8B26459E1498F4748E521128168</vt:lpwstr>
  </property>
  <property fmtid="{D5CDD505-2E9C-101B-9397-08002B2CF9AE}" pid="3" name="MediaServiceImageTags">
    <vt:lpwstr/>
  </property>
</Properties>
</file>